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045" tabRatio="815" activeTab="1"/>
  </bookViews>
  <sheets>
    <sheet name="78-78 руб завтрак 7-11 лет " sheetId="2" r:id="rId1"/>
    <sheet name="78-78 руб завтрак 12-18 лет" sheetId="6" r:id="rId2"/>
    <sheet name="153,92 руб 7-11 лет " sheetId="1" r:id="rId3"/>
    <sheet name="153,92 руб 12-18 лет " sheetId="7" r:id="rId4"/>
    <sheet name="127-49 руб 7-11 лет  коррек" sheetId="8" state="hidden" r:id="rId5"/>
    <sheet name="139-29  руб 12-18 лет коррекц " sheetId="9" state="hidden" r:id="rId6"/>
  </sheets>
  <definedNames>
    <definedName name="_xlnm.Print_Area" localSheetId="4">'127-49 руб 7-11 лет  коррек'!$A$1:$N$159</definedName>
    <definedName name="_xlnm.Print_Area" localSheetId="5">'139-29  руб 12-18 лет коррекц '!$A$1:$N$161</definedName>
    <definedName name="_xlnm.Print_Area" localSheetId="3">'153,92 руб 12-18 лет '!$A$1:$G$310</definedName>
    <definedName name="_xlnm.Print_Area" localSheetId="2">'153,92 руб 7-11 лет '!$A$1:$G$314</definedName>
    <definedName name="_xlnm.Print_Area" localSheetId="1">'78-78 руб завтрак 12-18 лет'!$A$1:$G$160</definedName>
    <definedName name="_xlnm.Print_Area" localSheetId="0">'78-78 руб завтрак 7-11 лет '!$A$1:$G$160</definedName>
  </definedNames>
  <calcPr calcId="162913"/>
</workbook>
</file>

<file path=xl/calcChain.xml><?xml version="1.0" encoding="utf-8"?>
<calcChain xmlns="http://schemas.openxmlformats.org/spreadsheetml/2006/main">
  <c r="E298" i="7"/>
  <c r="F298"/>
  <c r="G298"/>
  <c r="D298"/>
  <c r="E304"/>
  <c r="F304"/>
  <c r="G304"/>
  <c r="D304"/>
  <c r="G305"/>
  <c r="F305"/>
  <c r="E305"/>
  <c r="D305"/>
  <c r="E289"/>
  <c r="F289"/>
  <c r="G289"/>
  <c r="D289"/>
  <c r="E283"/>
  <c r="F283"/>
  <c r="G283"/>
  <c r="D283"/>
  <c r="E269" l="1"/>
  <c r="F269"/>
  <c r="G269"/>
  <c r="D269"/>
  <c r="G276"/>
  <c r="G275" s="1"/>
  <c r="F276"/>
  <c r="F275" s="1"/>
  <c r="E276"/>
  <c r="E275" s="1"/>
  <c r="D276"/>
  <c r="D275" s="1"/>
  <c r="E254"/>
  <c r="G254"/>
  <c r="D254"/>
  <c r="E260"/>
  <c r="F260"/>
  <c r="G260"/>
  <c r="D260"/>
  <c r="F255"/>
  <c r="F254" s="1"/>
  <c r="E255"/>
  <c r="D255"/>
  <c r="E239"/>
  <c r="F239"/>
  <c r="G239"/>
  <c r="D239"/>
  <c r="E245"/>
  <c r="F245"/>
  <c r="G245"/>
  <c r="D245"/>
  <c r="G230" l="1"/>
  <c r="G231"/>
  <c r="F231"/>
  <c r="F230" s="1"/>
  <c r="E231"/>
  <c r="E230" s="1"/>
  <c r="D231"/>
  <c r="D230" s="1"/>
  <c r="E224"/>
  <c r="F224"/>
  <c r="G224"/>
  <c r="D224"/>
  <c r="E209"/>
  <c r="F209"/>
  <c r="G209"/>
  <c r="D209"/>
  <c r="G215"/>
  <c r="G216"/>
  <c r="F216"/>
  <c r="F215" s="1"/>
  <c r="E216"/>
  <c r="E215" s="1"/>
  <c r="D216"/>
  <c r="D215" s="1"/>
  <c r="G201" l="1"/>
  <c r="F201"/>
  <c r="E201"/>
  <c r="D201"/>
  <c r="E193"/>
  <c r="F193"/>
  <c r="G193"/>
  <c r="D193"/>
  <c r="E184"/>
  <c r="F184"/>
  <c r="G184"/>
  <c r="D184"/>
  <c r="D177" s="1"/>
  <c r="G178"/>
  <c r="D178"/>
  <c r="F179"/>
  <c r="F178" s="1"/>
  <c r="E179"/>
  <c r="E178" s="1"/>
  <c r="D179"/>
  <c r="E169"/>
  <c r="G169"/>
  <c r="F169"/>
  <c r="D169"/>
  <c r="E161"/>
  <c r="F161"/>
  <c r="G161"/>
  <c r="D161"/>
  <c r="C310"/>
  <c r="G297"/>
  <c r="F297"/>
  <c r="E297"/>
  <c r="D297"/>
  <c r="C303"/>
  <c r="C296"/>
  <c r="C288"/>
  <c r="C281"/>
  <c r="C274"/>
  <c r="G268"/>
  <c r="E268"/>
  <c r="C267"/>
  <c r="G253"/>
  <c r="C259"/>
  <c r="C252"/>
  <c r="C244"/>
  <c r="C237"/>
  <c r="G223"/>
  <c r="D223"/>
  <c r="C229"/>
  <c r="C222"/>
  <c r="E208"/>
  <c r="D208"/>
  <c r="C214"/>
  <c r="C207"/>
  <c r="G200"/>
  <c r="F200"/>
  <c r="E200"/>
  <c r="D200"/>
  <c r="C199"/>
  <c r="F192"/>
  <c r="C191"/>
  <c r="C183"/>
  <c r="C176"/>
  <c r="C168"/>
  <c r="E147"/>
  <c r="F147"/>
  <c r="G147"/>
  <c r="D147"/>
  <c r="E153"/>
  <c r="G154"/>
  <c r="G153" s="1"/>
  <c r="F154"/>
  <c r="F153" s="1"/>
  <c r="E154"/>
  <c r="D154"/>
  <c r="D153" s="1"/>
  <c r="G139"/>
  <c r="G138" s="1"/>
  <c r="F139"/>
  <c r="F138" s="1"/>
  <c r="E139"/>
  <c r="E138" s="1"/>
  <c r="D139"/>
  <c r="D138" s="1"/>
  <c r="E132"/>
  <c r="F132"/>
  <c r="G132"/>
  <c r="D132"/>
  <c r="G118"/>
  <c r="G125"/>
  <c r="G124" s="1"/>
  <c r="F125"/>
  <c r="F124" s="1"/>
  <c r="E125"/>
  <c r="E124" s="1"/>
  <c r="D125"/>
  <c r="D124" s="1"/>
  <c r="F119"/>
  <c r="F118" s="1"/>
  <c r="E119"/>
  <c r="E118" s="1"/>
  <c r="D119"/>
  <c r="D118" s="1"/>
  <c r="E109"/>
  <c r="F109"/>
  <c r="G109"/>
  <c r="D109"/>
  <c r="G107"/>
  <c r="G103" s="1"/>
  <c r="F107"/>
  <c r="F103" s="1"/>
  <c r="E107"/>
  <c r="E103" s="1"/>
  <c r="D107"/>
  <c r="D103" s="1"/>
  <c r="E86"/>
  <c r="F86"/>
  <c r="G86"/>
  <c r="D86"/>
  <c r="G95"/>
  <c r="G94" s="1"/>
  <c r="F95"/>
  <c r="F94" s="1"/>
  <c r="E95"/>
  <c r="E94" s="1"/>
  <c r="D95"/>
  <c r="D94" s="1"/>
  <c r="E77"/>
  <c r="F77"/>
  <c r="G77"/>
  <c r="D77"/>
  <c r="G72"/>
  <c r="G71" s="1"/>
  <c r="F72"/>
  <c r="F71" s="1"/>
  <c r="E72"/>
  <c r="E71" s="1"/>
  <c r="D72"/>
  <c r="D71" s="1"/>
  <c r="G57"/>
  <c r="G27"/>
  <c r="F160" l="1"/>
  <c r="E282"/>
  <c r="G282"/>
  <c r="F268"/>
  <c r="D268"/>
  <c r="F253"/>
  <c r="D253"/>
  <c r="G238"/>
  <c r="E238"/>
  <c r="F223"/>
  <c r="G208"/>
  <c r="E192"/>
  <c r="G192"/>
  <c r="F208"/>
  <c r="D238"/>
  <c r="E253"/>
  <c r="F282"/>
  <c r="E177"/>
  <c r="D192"/>
  <c r="E223"/>
  <c r="F238"/>
  <c r="D282"/>
  <c r="F177"/>
  <c r="G177"/>
  <c r="G160"/>
  <c r="D160"/>
  <c r="E160"/>
  <c r="E9"/>
  <c r="F9"/>
  <c r="G9"/>
  <c r="D9"/>
  <c r="C18"/>
  <c r="E308" i="1" l="1"/>
  <c r="F308"/>
  <c r="G308"/>
  <c r="D308"/>
  <c r="E293"/>
  <c r="F293"/>
  <c r="G293"/>
  <c r="D293"/>
  <c r="E278"/>
  <c r="F278"/>
  <c r="G278"/>
  <c r="D278"/>
  <c r="E263"/>
  <c r="F263"/>
  <c r="G263"/>
  <c r="D263"/>
  <c r="E242"/>
  <c r="F242"/>
  <c r="G242"/>
  <c r="D242"/>
  <c r="E248"/>
  <c r="F248"/>
  <c r="G248"/>
  <c r="D248"/>
  <c r="E233" l="1"/>
  <c r="F233"/>
  <c r="G233"/>
  <c r="D233"/>
  <c r="E212"/>
  <c r="F212"/>
  <c r="G212"/>
  <c r="D212"/>
  <c r="E218"/>
  <c r="F218"/>
  <c r="G218"/>
  <c r="D218"/>
  <c r="E180" l="1"/>
  <c r="F180"/>
  <c r="G180"/>
  <c r="D180"/>
  <c r="E187"/>
  <c r="F187"/>
  <c r="G187"/>
  <c r="D187"/>
  <c r="E163"/>
  <c r="F163"/>
  <c r="G163"/>
  <c r="D163"/>
  <c r="E171"/>
  <c r="F171"/>
  <c r="G171"/>
  <c r="D171"/>
  <c r="E149"/>
  <c r="F149"/>
  <c r="G149"/>
  <c r="D149"/>
  <c r="E155"/>
  <c r="F155"/>
  <c r="G155"/>
  <c r="D155"/>
  <c r="E134"/>
  <c r="F134"/>
  <c r="G134"/>
  <c r="D134"/>
  <c r="E140"/>
  <c r="F140"/>
  <c r="G140"/>
  <c r="D140"/>
  <c r="G126"/>
  <c r="D126"/>
  <c r="E119"/>
  <c r="F119"/>
  <c r="G119"/>
  <c r="G118" s="1"/>
  <c r="D119"/>
  <c r="E110"/>
  <c r="F110"/>
  <c r="G110"/>
  <c r="D110"/>
  <c r="E104"/>
  <c r="F104"/>
  <c r="G104"/>
  <c r="D104"/>
  <c r="E87"/>
  <c r="F87"/>
  <c r="G87"/>
  <c r="D87"/>
  <c r="E95"/>
  <c r="F95"/>
  <c r="G95"/>
  <c r="D95"/>
  <c r="E78"/>
  <c r="F78"/>
  <c r="G78"/>
  <c r="D78"/>
  <c r="E64"/>
  <c r="F64"/>
  <c r="G64"/>
  <c r="D64"/>
  <c r="E57"/>
  <c r="F57"/>
  <c r="G57"/>
  <c r="D57"/>
  <c r="E48"/>
  <c r="F48"/>
  <c r="G48"/>
  <c r="D48"/>
  <c r="E42"/>
  <c r="E41" s="1"/>
  <c r="F42"/>
  <c r="F41" s="1"/>
  <c r="G42"/>
  <c r="G41" s="1"/>
  <c r="D42"/>
  <c r="D41" s="1"/>
  <c r="E33"/>
  <c r="F33"/>
  <c r="G33"/>
  <c r="D33"/>
  <c r="E27"/>
  <c r="F27"/>
  <c r="G27"/>
  <c r="D27"/>
  <c r="E19"/>
  <c r="F19"/>
  <c r="G19"/>
  <c r="D19"/>
  <c r="E9"/>
  <c r="F9"/>
  <c r="G9"/>
  <c r="D9"/>
  <c r="D118" l="1"/>
  <c r="D179"/>
  <c r="G162"/>
  <c r="F162"/>
  <c r="F179"/>
  <c r="D162"/>
  <c r="G179"/>
  <c r="E162"/>
  <c r="E179"/>
  <c r="G133"/>
  <c r="F133"/>
  <c r="E133"/>
  <c r="D133"/>
  <c r="E155" i="6"/>
  <c r="F155"/>
  <c r="G155"/>
  <c r="G154" s="1"/>
  <c r="D155"/>
  <c r="E147"/>
  <c r="F147"/>
  <c r="F146" s="1"/>
  <c r="G147"/>
  <c r="G146" s="1"/>
  <c r="D147"/>
  <c r="D146" s="1"/>
  <c r="E140"/>
  <c r="F140"/>
  <c r="F139" s="1"/>
  <c r="G140"/>
  <c r="G139" s="1"/>
  <c r="D140"/>
  <c r="E126"/>
  <c r="F126"/>
  <c r="G126"/>
  <c r="D126"/>
  <c r="D125" s="1"/>
  <c r="E119"/>
  <c r="F119"/>
  <c r="G119"/>
  <c r="D119"/>
  <c r="D118" s="1"/>
  <c r="E112"/>
  <c r="F112"/>
  <c r="G112"/>
  <c r="D112"/>
  <c r="E104"/>
  <c r="E103" s="1"/>
  <c r="F104"/>
  <c r="G104"/>
  <c r="D104"/>
  <c r="E96"/>
  <c r="F96"/>
  <c r="G96"/>
  <c r="D96"/>
  <c r="D95" s="1"/>
  <c r="E87"/>
  <c r="F87"/>
  <c r="F86" s="1"/>
  <c r="G87"/>
  <c r="D87"/>
  <c r="C160"/>
  <c r="D154"/>
  <c r="F154"/>
  <c r="E154"/>
  <c r="C153"/>
  <c r="E146"/>
  <c r="C145"/>
  <c r="D139"/>
  <c r="E139"/>
  <c r="C138"/>
  <c r="G133"/>
  <c r="G132" s="1"/>
  <c r="F133"/>
  <c r="F132" s="1"/>
  <c r="E133"/>
  <c r="E132" s="1"/>
  <c r="D133"/>
  <c r="D132" s="1"/>
  <c r="C131"/>
  <c r="F125"/>
  <c r="G125"/>
  <c r="E125"/>
  <c r="C124"/>
  <c r="G118"/>
  <c r="E118"/>
  <c r="F118"/>
  <c r="C117"/>
  <c r="F111"/>
  <c r="E111"/>
  <c r="D111"/>
  <c r="G111"/>
  <c r="C110"/>
  <c r="G103"/>
  <c r="D103"/>
  <c r="F103"/>
  <c r="C102"/>
  <c r="G95"/>
  <c r="E95"/>
  <c r="F95"/>
  <c r="C94"/>
  <c r="E86"/>
  <c r="D86"/>
  <c r="G86"/>
  <c r="E80"/>
  <c r="F80"/>
  <c r="G80"/>
  <c r="D80"/>
  <c r="E73"/>
  <c r="F73"/>
  <c r="G73"/>
  <c r="D73"/>
  <c r="E65"/>
  <c r="F65"/>
  <c r="G65"/>
  <c r="D65"/>
  <c r="C71"/>
  <c r="E49"/>
  <c r="F49"/>
  <c r="G49"/>
  <c r="D49"/>
  <c r="G43"/>
  <c r="F43"/>
  <c r="E43"/>
  <c r="D43"/>
  <c r="E34"/>
  <c r="F34"/>
  <c r="G34"/>
  <c r="D34"/>
  <c r="E27"/>
  <c r="F27"/>
  <c r="G27"/>
  <c r="D27"/>
  <c r="E20"/>
  <c r="F20"/>
  <c r="G20"/>
  <c r="D20"/>
  <c r="E9" l="1"/>
  <c r="F9"/>
  <c r="G9"/>
  <c r="D9"/>
  <c r="G302" i="1" l="1"/>
  <c r="C307"/>
  <c r="F304"/>
  <c r="F302" s="1"/>
  <c r="E304"/>
  <c r="E302" s="1"/>
  <c r="D304"/>
  <c r="D302" s="1"/>
  <c r="E286"/>
  <c r="F286"/>
  <c r="G286"/>
  <c r="D286"/>
  <c r="C292"/>
  <c r="E272"/>
  <c r="F272"/>
  <c r="G272"/>
  <c r="D272"/>
  <c r="D271" s="1"/>
  <c r="C277"/>
  <c r="E257"/>
  <c r="F257"/>
  <c r="G257"/>
  <c r="D257"/>
  <c r="C262"/>
  <c r="D227"/>
  <c r="C247"/>
  <c r="E227"/>
  <c r="F227"/>
  <c r="G227"/>
  <c r="C232"/>
  <c r="C217"/>
  <c r="E196"/>
  <c r="F196"/>
  <c r="G196"/>
  <c r="D196"/>
  <c r="C202"/>
  <c r="C186"/>
  <c r="C170"/>
  <c r="C314"/>
  <c r="C300"/>
  <c r="C284"/>
  <c r="C270"/>
  <c r="D256"/>
  <c r="C255"/>
  <c r="D241"/>
  <c r="C240"/>
  <c r="C225"/>
  <c r="C210"/>
  <c r="G203"/>
  <c r="F203"/>
  <c r="E203"/>
  <c r="D203"/>
  <c r="C194"/>
  <c r="C178"/>
  <c r="C154"/>
  <c r="C139"/>
  <c r="C125"/>
  <c r="C109"/>
  <c r="C94"/>
  <c r="C77"/>
  <c r="G73"/>
  <c r="G72" s="1"/>
  <c r="G71" s="1"/>
  <c r="F73"/>
  <c r="F72" s="1"/>
  <c r="F71" s="1"/>
  <c r="E73"/>
  <c r="E72" s="1"/>
  <c r="E71" s="1"/>
  <c r="D73"/>
  <c r="D72" s="1"/>
  <c r="D71" s="1"/>
  <c r="E8"/>
  <c r="F8"/>
  <c r="G8"/>
  <c r="D8"/>
  <c r="E26"/>
  <c r="F26"/>
  <c r="G26"/>
  <c r="D26"/>
  <c r="E56"/>
  <c r="F56"/>
  <c r="G56"/>
  <c r="D56"/>
  <c r="C63"/>
  <c r="D195" l="1"/>
  <c r="F301"/>
  <c r="F226"/>
  <c r="D226"/>
  <c r="F195"/>
  <c r="F241"/>
  <c r="F211"/>
  <c r="D211"/>
  <c r="F271"/>
  <c r="E256"/>
  <c r="D301"/>
  <c r="E271"/>
  <c r="E241"/>
  <c r="E226"/>
  <c r="G256"/>
  <c r="E285"/>
  <c r="E211"/>
  <c r="G241"/>
  <c r="G226"/>
  <c r="F256"/>
  <c r="D285"/>
  <c r="G285"/>
  <c r="G211"/>
  <c r="E195"/>
  <c r="G195"/>
  <c r="G271"/>
  <c r="F285"/>
  <c r="G301"/>
  <c r="E301"/>
  <c r="C47"/>
  <c r="C32"/>
  <c r="E155" i="2"/>
  <c r="F155"/>
  <c r="G155"/>
  <c r="D155"/>
  <c r="C160"/>
  <c r="F157"/>
  <c r="E157"/>
  <c r="D157"/>
  <c r="E147"/>
  <c r="F147"/>
  <c r="G147"/>
  <c r="D147"/>
  <c r="E140" l="1"/>
  <c r="F140"/>
  <c r="G140"/>
  <c r="D140"/>
  <c r="C145"/>
  <c r="E126"/>
  <c r="F126"/>
  <c r="G126"/>
  <c r="D126"/>
  <c r="C131"/>
  <c r="E119"/>
  <c r="F119"/>
  <c r="G119"/>
  <c r="D119"/>
  <c r="E112"/>
  <c r="F112"/>
  <c r="G112"/>
  <c r="D112"/>
  <c r="C117"/>
  <c r="E104"/>
  <c r="F104"/>
  <c r="G104"/>
  <c r="D104"/>
  <c r="C110"/>
  <c r="E96"/>
  <c r="F96"/>
  <c r="G96"/>
  <c r="D96"/>
  <c r="E87"/>
  <c r="F87"/>
  <c r="G87"/>
  <c r="D87"/>
  <c r="C94"/>
  <c r="G154" l="1"/>
  <c r="F154"/>
  <c r="E154"/>
  <c r="D154"/>
  <c r="C153"/>
  <c r="F146"/>
  <c r="E146"/>
  <c r="D146"/>
  <c r="G146"/>
  <c r="G139"/>
  <c r="F139"/>
  <c r="E139"/>
  <c r="D139"/>
  <c r="C138"/>
  <c r="G133"/>
  <c r="G132" s="1"/>
  <c r="F133"/>
  <c r="F132" s="1"/>
  <c r="E133"/>
  <c r="E132" s="1"/>
  <c r="D133"/>
  <c r="D132" s="1"/>
  <c r="F125"/>
  <c r="E125"/>
  <c r="D125"/>
  <c r="G125"/>
  <c r="C124"/>
  <c r="G118"/>
  <c r="F118"/>
  <c r="E118"/>
  <c r="D118"/>
  <c r="G111"/>
  <c r="F111"/>
  <c r="E111"/>
  <c r="D111"/>
  <c r="G103"/>
  <c r="F103"/>
  <c r="E103"/>
  <c r="D103"/>
  <c r="C102"/>
  <c r="F95"/>
  <c r="E95"/>
  <c r="D95"/>
  <c r="G95"/>
  <c r="F86"/>
  <c r="E86"/>
  <c r="D86"/>
  <c r="G86"/>
  <c r="E80" l="1"/>
  <c r="F80"/>
  <c r="G80"/>
  <c r="D80"/>
  <c r="E73"/>
  <c r="F73"/>
  <c r="G73"/>
  <c r="D73"/>
  <c r="E65" l="1"/>
  <c r="F65"/>
  <c r="G65"/>
  <c r="D65"/>
  <c r="C71"/>
  <c r="E58" l="1"/>
  <c r="F58"/>
  <c r="G58"/>
  <c r="D58"/>
  <c r="C63"/>
  <c r="E49" l="1"/>
  <c r="F49"/>
  <c r="G49"/>
  <c r="D49"/>
  <c r="C56"/>
  <c r="G43" l="1"/>
  <c r="F43"/>
  <c r="E43"/>
  <c r="D43"/>
  <c r="E34" l="1"/>
  <c r="F34"/>
  <c r="G34"/>
  <c r="D34"/>
  <c r="C40"/>
  <c r="G64" i="7" l="1"/>
  <c r="G63" s="1"/>
  <c r="F64"/>
  <c r="F63" s="1"/>
  <c r="E64"/>
  <c r="E63" s="1"/>
  <c r="D64"/>
  <c r="D63" s="1"/>
  <c r="G11" i="9" l="1"/>
  <c r="F11"/>
  <c r="E11"/>
  <c r="D11"/>
  <c r="G116"/>
  <c r="F116"/>
  <c r="E116"/>
  <c r="D116"/>
  <c r="G116" i="8"/>
  <c r="F116"/>
  <c r="E116"/>
  <c r="D116"/>
  <c r="G11"/>
  <c r="F11"/>
  <c r="E11"/>
  <c r="D11"/>
  <c r="G99" l="1"/>
  <c r="F111" l="1"/>
  <c r="E111"/>
  <c r="D111"/>
  <c r="C75"/>
  <c r="G154" i="9" l="1"/>
  <c r="F154"/>
  <c r="E154"/>
  <c r="D154"/>
  <c r="G138"/>
  <c r="F138"/>
  <c r="E138"/>
  <c r="D138"/>
  <c r="D138" i="8"/>
  <c r="E138"/>
  <c r="F138"/>
  <c r="G122" i="9"/>
  <c r="F122"/>
  <c r="E122"/>
  <c r="D122"/>
  <c r="G107"/>
  <c r="G105" s="1"/>
  <c r="F107"/>
  <c r="E107"/>
  <c r="D107"/>
  <c r="G93"/>
  <c r="F93"/>
  <c r="E93"/>
  <c r="D93"/>
  <c r="E64"/>
  <c r="F64"/>
  <c r="D64"/>
  <c r="G48"/>
  <c r="F48"/>
  <c r="E48"/>
  <c r="D48"/>
  <c r="G33"/>
  <c r="F33"/>
  <c r="E33"/>
  <c r="D33"/>
  <c r="G78"/>
  <c r="F78"/>
  <c r="E78"/>
  <c r="D78"/>
  <c r="G19"/>
  <c r="F19"/>
  <c r="E19"/>
  <c r="D19"/>
  <c r="E107" i="8"/>
  <c r="D107"/>
  <c r="F107"/>
  <c r="F122"/>
  <c r="E122"/>
  <c r="D122"/>
  <c r="F93"/>
  <c r="E93"/>
  <c r="D93"/>
  <c r="E64"/>
  <c r="F64"/>
  <c r="D64"/>
  <c r="G48"/>
  <c r="F48"/>
  <c r="E48"/>
  <c r="D48"/>
  <c r="F33"/>
  <c r="E33"/>
  <c r="D33"/>
  <c r="E154"/>
  <c r="G154"/>
  <c r="G152" s="1"/>
  <c r="F154"/>
  <c r="D154"/>
  <c r="F78"/>
  <c r="E78"/>
  <c r="E19"/>
  <c r="F19"/>
  <c r="P160" i="9"/>
  <c r="P159"/>
  <c r="C159"/>
  <c r="P158"/>
  <c r="P157"/>
  <c r="G156"/>
  <c r="F156"/>
  <c r="E156"/>
  <c r="D156"/>
  <c r="P155"/>
  <c r="G153"/>
  <c r="F153"/>
  <c r="E153"/>
  <c r="D153"/>
  <c r="O152"/>
  <c r="N152"/>
  <c r="N144" s="1"/>
  <c r="M152"/>
  <c r="L152"/>
  <c r="K152"/>
  <c r="J152"/>
  <c r="J144" s="1"/>
  <c r="I152"/>
  <c r="H152"/>
  <c r="D152"/>
  <c r="P151"/>
  <c r="C151"/>
  <c r="G150"/>
  <c r="F150"/>
  <c r="E150"/>
  <c r="D150"/>
  <c r="P149"/>
  <c r="P148"/>
  <c r="G147"/>
  <c r="G145" s="1"/>
  <c r="F147"/>
  <c r="E147"/>
  <c r="E145" s="1"/>
  <c r="D147"/>
  <c r="P146"/>
  <c r="O145"/>
  <c r="N145"/>
  <c r="M145"/>
  <c r="L145"/>
  <c r="K145"/>
  <c r="J145"/>
  <c r="I145"/>
  <c r="H145"/>
  <c r="F145"/>
  <c r="D145"/>
  <c r="O144"/>
  <c r="M144"/>
  <c r="L144"/>
  <c r="K144"/>
  <c r="I144"/>
  <c r="H144"/>
  <c r="P143"/>
  <c r="C143"/>
  <c r="P142"/>
  <c r="P141"/>
  <c r="F140"/>
  <c r="E140"/>
  <c r="D140"/>
  <c r="P140" s="1"/>
  <c r="P139"/>
  <c r="P138"/>
  <c r="G137"/>
  <c r="F137"/>
  <c r="E137"/>
  <c r="D137"/>
  <c r="O136"/>
  <c r="N136"/>
  <c r="M136"/>
  <c r="L136"/>
  <c r="K136"/>
  <c r="J136"/>
  <c r="I136"/>
  <c r="H136"/>
  <c r="G136"/>
  <c r="F136"/>
  <c r="E136"/>
  <c r="P135"/>
  <c r="C135"/>
  <c r="G134"/>
  <c r="F134"/>
  <c r="E134"/>
  <c r="D134"/>
  <c r="D129" s="1"/>
  <c r="P133"/>
  <c r="P132"/>
  <c r="F131"/>
  <c r="E131"/>
  <c r="E129" s="1"/>
  <c r="E128" s="1"/>
  <c r="D131"/>
  <c r="P130"/>
  <c r="O129"/>
  <c r="N129"/>
  <c r="M129"/>
  <c r="L129"/>
  <c r="K129"/>
  <c r="J129"/>
  <c r="I129"/>
  <c r="H129"/>
  <c r="G129"/>
  <c r="F129"/>
  <c r="O128"/>
  <c r="N128"/>
  <c r="M128"/>
  <c r="L128"/>
  <c r="K128"/>
  <c r="J128"/>
  <c r="I128"/>
  <c r="H128"/>
  <c r="G128"/>
  <c r="F128"/>
  <c r="P127"/>
  <c r="C127"/>
  <c r="P126"/>
  <c r="D125"/>
  <c r="P125" s="1"/>
  <c r="F124"/>
  <c r="E124"/>
  <c r="D124"/>
  <c r="G123"/>
  <c r="F123"/>
  <c r="E123"/>
  <c r="D123"/>
  <c r="G121"/>
  <c r="F121"/>
  <c r="E121"/>
  <c r="D121"/>
  <c r="O120"/>
  <c r="O113" s="1"/>
  <c r="N120"/>
  <c r="M120"/>
  <c r="M113" s="1"/>
  <c r="L120"/>
  <c r="K120"/>
  <c r="K113" s="1"/>
  <c r="J120"/>
  <c r="I120"/>
  <c r="I113" s="1"/>
  <c r="H120"/>
  <c r="D120"/>
  <c r="P119"/>
  <c r="C119"/>
  <c r="P118"/>
  <c r="P117"/>
  <c r="P116"/>
  <c r="F115"/>
  <c r="E115"/>
  <c r="D115"/>
  <c r="O114"/>
  <c r="N114"/>
  <c r="M114"/>
  <c r="L114"/>
  <c r="K114"/>
  <c r="J114"/>
  <c r="I114"/>
  <c r="H114"/>
  <c r="G114"/>
  <c r="F114"/>
  <c r="E114"/>
  <c r="D114"/>
  <c r="N113"/>
  <c r="L113"/>
  <c r="J113"/>
  <c r="H113"/>
  <c r="P112"/>
  <c r="C112"/>
  <c r="P111"/>
  <c r="D110"/>
  <c r="F109"/>
  <c r="E109"/>
  <c r="P109" s="1"/>
  <c r="P108"/>
  <c r="F106"/>
  <c r="E106"/>
  <c r="D106"/>
  <c r="J105"/>
  <c r="P104"/>
  <c r="C104"/>
  <c r="G103"/>
  <c r="G99" s="1"/>
  <c r="F103"/>
  <c r="E103"/>
  <c r="D103"/>
  <c r="P102"/>
  <c r="F101"/>
  <c r="E101"/>
  <c r="E99" s="1"/>
  <c r="D101"/>
  <c r="P100"/>
  <c r="O99"/>
  <c r="N99"/>
  <c r="M99"/>
  <c r="L99"/>
  <c r="K99"/>
  <c r="J99"/>
  <c r="I99"/>
  <c r="H99"/>
  <c r="F99"/>
  <c r="D99"/>
  <c r="O98"/>
  <c r="N98"/>
  <c r="M98"/>
  <c r="L98"/>
  <c r="K98"/>
  <c r="J98"/>
  <c r="I98"/>
  <c r="H98"/>
  <c r="P97"/>
  <c r="C97"/>
  <c r="P96"/>
  <c r="P95"/>
  <c r="G94"/>
  <c r="F94"/>
  <c r="E94"/>
  <c r="D94"/>
  <c r="P94" s="1"/>
  <c r="F92"/>
  <c r="D92"/>
  <c r="P92" s="1"/>
  <c r="O91"/>
  <c r="N91"/>
  <c r="M91"/>
  <c r="L91"/>
  <c r="K91"/>
  <c r="J91"/>
  <c r="I91"/>
  <c r="H91"/>
  <c r="G91"/>
  <c r="F91"/>
  <c r="E91"/>
  <c r="P90"/>
  <c r="C90"/>
  <c r="G89"/>
  <c r="G85" s="1"/>
  <c r="F89"/>
  <c r="E89"/>
  <c r="E85" s="1"/>
  <c r="D89"/>
  <c r="P88"/>
  <c r="P87"/>
  <c r="P86"/>
  <c r="O85"/>
  <c r="N85"/>
  <c r="M85"/>
  <c r="L85"/>
  <c r="K85"/>
  <c r="J85"/>
  <c r="I85"/>
  <c r="H85"/>
  <c r="F85"/>
  <c r="D85"/>
  <c r="O84"/>
  <c r="N84"/>
  <c r="M84"/>
  <c r="L84"/>
  <c r="K84"/>
  <c r="J84"/>
  <c r="I84"/>
  <c r="H84"/>
  <c r="F84"/>
  <c r="P83"/>
  <c r="C83"/>
  <c r="P82"/>
  <c r="P81"/>
  <c r="G80"/>
  <c r="F80"/>
  <c r="E80"/>
  <c r="D80"/>
  <c r="D76" s="1"/>
  <c r="P76" s="1"/>
  <c r="P79"/>
  <c r="P78"/>
  <c r="G77"/>
  <c r="F77"/>
  <c r="E77"/>
  <c r="D77"/>
  <c r="O76"/>
  <c r="N76"/>
  <c r="N69" s="1"/>
  <c r="M76"/>
  <c r="L76"/>
  <c r="L69" s="1"/>
  <c r="K76"/>
  <c r="J76"/>
  <c r="J69" s="1"/>
  <c r="I76"/>
  <c r="H76"/>
  <c r="H69" s="1"/>
  <c r="G76"/>
  <c r="F76"/>
  <c r="E76"/>
  <c r="P75"/>
  <c r="C75"/>
  <c r="G74"/>
  <c r="F74"/>
  <c r="F70" s="1"/>
  <c r="F69" s="1"/>
  <c r="E74"/>
  <c r="D74"/>
  <c r="D70" s="1"/>
  <c r="P73"/>
  <c r="P72"/>
  <c r="P71"/>
  <c r="O70"/>
  <c r="N70"/>
  <c r="M70"/>
  <c r="L70"/>
  <c r="K70"/>
  <c r="J70"/>
  <c r="I70"/>
  <c r="H70"/>
  <c r="G70"/>
  <c r="E70"/>
  <c r="O69"/>
  <c r="M69"/>
  <c r="K69"/>
  <c r="I69"/>
  <c r="G69"/>
  <c r="E69"/>
  <c r="P68"/>
  <c r="C68"/>
  <c r="P67"/>
  <c r="P66"/>
  <c r="P65"/>
  <c r="G63"/>
  <c r="G62" s="1"/>
  <c r="F63"/>
  <c r="E63"/>
  <c r="D63"/>
  <c r="P63" s="1"/>
  <c r="O62"/>
  <c r="N62"/>
  <c r="N55" s="1"/>
  <c r="M62"/>
  <c r="L62"/>
  <c r="L55" s="1"/>
  <c r="K62"/>
  <c r="J62"/>
  <c r="J55" s="1"/>
  <c r="I62"/>
  <c r="H62"/>
  <c r="H55" s="1"/>
  <c r="P61"/>
  <c r="C61"/>
  <c r="P60"/>
  <c r="P59"/>
  <c r="F58"/>
  <c r="F56" s="1"/>
  <c r="E58"/>
  <c r="D58"/>
  <c r="P58" s="1"/>
  <c r="P57"/>
  <c r="O56"/>
  <c r="N56"/>
  <c r="M56"/>
  <c r="L56"/>
  <c r="K56"/>
  <c r="J56"/>
  <c r="I56"/>
  <c r="I55" s="1"/>
  <c r="H56"/>
  <c r="G56"/>
  <c r="E56"/>
  <c r="O55"/>
  <c r="M55"/>
  <c r="K55"/>
  <c r="P54"/>
  <c r="P53"/>
  <c r="C53"/>
  <c r="P52"/>
  <c r="P51"/>
  <c r="F50"/>
  <c r="E50"/>
  <c r="D50"/>
  <c r="G49"/>
  <c r="G46" s="1"/>
  <c r="F49"/>
  <c r="E49"/>
  <c r="E46" s="1"/>
  <c r="E39" s="1"/>
  <c r="D49"/>
  <c r="P48"/>
  <c r="G47"/>
  <c r="F47"/>
  <c r="E47"/>
  <c r="D47"/>
  <c r="O46"/>
  <c r="N46"/>
  <c r="N39" s="1"/>
  <c r="M46"/>
  <c r="L46"/>
  <c r="L39" s="1"/>
  <c r="K46"/>
  <c r="J46"/>
  <c r="J39" s="1"/>
  <c r="I46"/>
  <c r="H46"/>
  <c r="H39" s="1"/>
  <c r="F46"/>
  <c r="D46"/>
  <c r="P45"/>
  <c r="C45"/>
  <c r="G44"/>
  <c r="F44"/>
  <c r="F40" s="1"/>
  <c r="E44"/>
  <c r="D44"/>
  <c r="D40" s="1"/>
  <c r="P43"/>
  <c r="P42"/>
  <c r="P41"/>
  <c r="O40"/>
  <c r="N40"/>
  <c r="M40"/>
  <c r="L40"/>
  <c r="K40"/>
  <c r="J40"/>
  <c r="I40"/>
  <c r="H40"/>
  <c r="G40"/>
  <c r="E40"/>
  <c r="O39"/>
  <c r="M39"/>
  <c r="K39"/>
  <c r="I39"/>
  <c r="P38"/>
  <c r="C38"/>
  <c r="P37"/>
  <c r="P36"/>
  <c r="G35"/>
  <c r="F35"/>
  <c r="E35"/>
  <c r="D35"/>
  <c r="P35" s="1"/>
  <c r="P34"/>
  <c r="G32"/>
  <c r="F32"/>
  <c r="E32"/>
  <c r="E31" s="1"/>
  <c r="D32"/>
  <c r="O31"/>
  <c r="O24" s="1"/>
  <c r="N31"/>
  <c r="M31"/>
  <c r="M24" s="1"/>
  <c r="L31"/>
  <c r="K31"/>
  <c r="K24" s="1"/>
  <c r="J31"/>
  <c r="I31"/>
  <c r="I24" s="1"/>
  <c r="H31"/>
  <c r="P30"/>
  <c r="C30"/>
  <c r="P29"/>
  <c r="P28"/>
  <c r="G27"/>
  <c r="G25" s="1"/>
  <c r="F27"/>
  <c r="E27"/>
  <c r="E25" s="1"/>
  <c r="D27"/>
  <c r="F26"/>
  <c r="E26"/>
  <c r="D26"/>
  <c r="O25"/>
  <c r="N25"/>
  <c r="M25"/>
  <c r="L25"/>
  <c r="K25"/>
  <c r="J25"/>
  <c r="I25"/>
  <c r="H25"/>
  <c r="F25"/>
  <c r="D25"/>
  <c r="N24"/>
  <c r="L24"/>
  <c r="J24"/>
  <c r="H24"/>
  <c r="P23"/>
  <c r="C23"/>
  <c r="G22"/>
  <c r="G17" s="1"/>
  <c r="F22"/>
  <c r="E22"/>
  <c r="D22"/>
  <c r="D17" s="1"/>
  <c r="P21"/>
  <c r="P20"/>
  <c r="F18"/>
  <c r="E18"/>
  <c r="E17" s="1"/>
  <c r="D18"/>
  <c r="O17"/>
  <c r="O6" s="1"/>
  <c r="N17"/>
  <c r="M17"/>
  <c r="M6" s="1"/>
  <c r="L17"/>
  <c r="K17"/>
  <c r="K6" s="1"/>
  <c r="J17"/>
  <c r="I17"/>
  <c r="I6" s="1"/>
  <c r="H17"/>
  <c r="P16"/>
  <c r="C16"/>
  <c r="P15"/>
  <c r="P14"/>
  <c r="P13"/>
  <c r="P12"/>
  <c r="P11"/>
  <c r="G10"/>
  <c r="F10"/>
  <c r="F7" s="1"/>
  <c r="E10"/>
  <c r="D10"/>
  <c r="P9"/>
  <c r="P8"/>
  <c r="O7"/>
  <c r="N7"/>
  <c r="M7"/>
  <c r="L7"/>
  <c r="K7"/>
  <c r="J7"/>
  <c r="J6" s="1"/>
  <c r="I7"/>
  <c r="H7"/>
  <c r="H6" s="1"/>
  <c r="G7"/>
  <c r="E7"/>
  <c r="D7"/>
  <c r="N6"/>
  <c r="L6"/>
  <c r="P129" l="1"/>
  <c r="D69"/>
  <c r="P69" s="1"/>
  <c r="Q85"/>
  <c r="R85" s="1"/>
  <c r="G84"/>
  <c r="D31"/>
  <c r="P47"/>
  <c r="P77"/>
  <c r="P85"/>
  <c r="P115"/>
  <c r="D136"/>
  <c r="P136" s="1"/>
  <c r="P137"/>
  <c r="P153"/>
  <c r="P99"/>
  <c r="P25"/>
  <c r="P26"/>
  <c r="P46"/>
  <c r="P18"/>
  <c r="D56"/>
  <c r="D62"/>
  <c r="D55" s="1"/>
  <c r="P55" s="1"/>
  <c r="G55"/>
  <c r="P150"/>
  <c r="P156"/>
  <c r="P22"/>
  <c r="P44"/>
  <c r="F39"/>
  <c r="P74"/>
  <c r="P80"/>
  <c r="P106"/>
  <c r="P121"/>
  <c r="P123"/>
  <c r="P124"/>
  <c r="P131"/>
  <c r="G31"/>
  <c r="G24" s="1"/>
  <c r="G98"/>
  <c r="G120"/>
  <c r="G113" s="1"/>
  <c r="P27"/>
  <c r="P40"/>
  <c r="G39"/>
  <c r="P70"/>
  <c r="P89"/>
  <c r="P101"/>
  <c r="P103"/>
  <c r="P134"/>
  <c r="P145"/>
  <c r="E152"/>
  <c r="E144" s="1"/>
  <c r="P10"/>
  <c r="E24"/>
  <c r="P147"/>
  <c r="F17"/>
  <c r="F6" s="1"/>
  <c r="F62"/>
  <c r="F55" s="1"/>
  <c r="E105"/>
  <c r="E98" s="1"/>
  <c r="E120"/>
  <c r="F152"/>
  <c r="F144" s="1"/>
  <c r="P32"/>
  <c r="P49"/>
  <c r="P50"/>
  <c r="P56"/>
  <c r="E84"/>
  <c r="F31"/>
  <c r="F24" s="1"/>
  <c r="E62"/>
  <c r="E55" s="1"/>
  <c r="F105"/>
  <c r="F98" s="1"/>
  <c r="P122"/>
  <c r="G152"/>
  <c r="G144" s="1"/>
  <c r="E6"/>
  <c r="G6"/>
  <c r="E113"/>
  <c r="P114"/>
  <c r="P154"/>
  <c r="D144"/>
  <c r="F120"/>
  <c r="F113" s="1"/>
  <c r="D113"/>
  <c r="P107"/>
  <c r="D105"/>
  <c r="P93"/>
  <c r="D91"/>
  <c r="D84" s="1"/>
  <c r="P64"/>
  <c r="P62"/>
  <c r="D39"/>
  <c r="P39" s="1"/>
  <c r="P33"/>
  <c r="P31"/>
  <c r="D24"/>
  <c r="P24" s="1"/>
  <c r="P17"/>
  <c r="P19"/>
  <c r="D6"/>
  <c r="F131" i="8"/>
  <c r="F129" s="1"/>
  <c r="F128" s="1"/>
  <c r="E131"/>
  <c r="D131"/>
  <c r="F115"/>
  <c r="F114" s="1"/>
  <c r="E115"/>
  <c r="D115"/>
  <c r="D114" s="1"/>
  <c r="F105"/>
  <c r="E105"/>
  <c r="F101"/>
  <c r="F99" s="1"/>
  <c r="E101"/>
  <c r="E99" s="1"/>
  <c r="D101"/>
  <c r="F58"/>
  <c r="E58"/>
  <c r="P58" s="1"/>
  <c r="D58"/>
  <c r="G27"/>
  <c r="G25" s="1"/>
  <c r="F27"/>
  <c r="E27"/>
  <c r="P27" s="1"/>
  <c r="D27"/>
  <c r="F26"/>
  <c r="E26"/>
  <c r="D26"/>
  <c r="P159"/>
  <c r="C159"/>
  <c r="P158"/>
  <c r="P157"/>
  <c r="P156"/>
  <c r="P155"/>
  <c r="P154"/>
  <c r="P153"/>
  <c r="O152"/>
  <c r="N152"/>
  <c r="M152"/>
  <c r="L152"/>
  <c r="L144" s="1"/>
  <c r="K152"/>
  <c r="J152"/>
  <c r="I152"/>
  <c r="I144" s="1"/>
  <c r="H152"/>
  <c r="H144" s="1"/>
  <c r="F152"/>
  <c r="E152"/>
  <c r="D152"/>
  <c r="P151"/>
  <c r="C151"/>
  <c r="P150"/>
  <c r="P149"/>
  <c r="P148"/>
  <c r="P147"/>
  <c r="P146"/>
  <c r="O145"/>
  <c r="N145"/>
  <c r="M145"/>
  <c r="L145"/>
  <c r="K145"/>
  <c r="K144" s="1"/>
  <c r="J145"/>
  <c r="I145"/>
  <c r="H145"/>
  <c r="G145"/>
  <c r="F145"/>
  <c r="E145"/>
  <c r="D145"/>
  <c r="O144"/>
  <c r="M144"/>
  <c r="P143"/>
  <c r="C143"/>
  <c r="P142"/>
  <c r="P141"/>
  <c r="P140"/>
  <c r="P139"/>
  <c r="P138"/>
  <c r="P137"/>
  <c r="O136"/>
  <c r="N136"/>
  <c r="M136"/>
  <c r="L136"/>
  <c r="K136"/>
  <c r="J136"/>
  <c r="I136"/>
  <c r="H136"/>
  <c r="G136"/>
  <c r="F136"/>
  <c r="E136"/>
  <c r="D136"/>
  <c r="P135"/>
  <c r="C135"/>
  <c r="P134"/>
  <c r="P133"/>
  <c r="P132"/>
  <c r="P130"/>
  <c r="O129"/>
  <c r="N129"/>
  <c r="N128" s="1"/>
  <c r="M129"/>
  <c r="M128" s="1"/>
  <c r="L129"/>
  <c r="K129"/>
  <c r="J129"/>
  <c r="J128" s="1"/>
  <c r="I129"/>
  <c r="H129"/>
  <c r="G129"/>
  <c r="E129"/>
  <c r="E128" s="1"/>
  <c r="I128"/>
  <c r="P127"/>
  <c r="C127"/>
  <c r="P126"/>
  <c r="P125"/>
  <c r="P124"/>
  <c r="P123"/>
  <c r="P122"/>
  <c r="E120"/>
  <c r="P121"/>
  <c r="O120"/>
  <c r="N120"/>
  <c r="M120"/>
  <c r="L120"/>
  <c r="K120"/>
  <c r="J120"/>
  <c r="I120"/>
  <c r="H120"/>
  <c r="G120"/>
  <c r="F120"/>
  <c r="D120"/>
  <c r="P119"/>
  <c r="C119"/>
  <c r="P118"/>
  <c r="P117"/>
  <c r="P116"/>
  <c r="O114"/>
  <c r="O113" s="1"/>
  <c r="N114"/>
  <c r="N113" s="1"/>
  <c r="M114"/>
  <c r="M113" s="1"/>
  <c r="L114"/>
  <c r="K114"/>
  <c r="K113" s="1"/>
  <c r="J114"/>
  <c r="J113" s="1"/>
  <c r="I114"/>
  <c r="I113" s="1"/>
  <c r="H114"/>
  <c r="H113" s="1"/>
  <c r="G114"/>
  <c r="G113" s="1"/>
  <c r="E114"/>
  <c r="L113"/>
  <c r="P112"/>
  <c r="C112"/>
  <c r="P110"/>
  <c r="P109"/>
  <c r="P108"/>
  <c r="P107"/>
  <c r="P106"/>
  <c r="J105"/>
  <c r="G105"/>
  <c r="D105"/>
  <c r="P104"/>
  <c r="C104"/>
  <c r="P103"/>
  <c r="P102"/>
  <c r="P100"/>
  <c r="O99"/>
  <c r="N99"/>
  <c r="N98" s="1"/>
  <c r="M99"/>
  <c r="M98" s="1"/>
  <c r="L99"/>
  <c r="L98" s="1"/>
  <c r="K99"/>
  <c r="K98" s="1"/>
  <c r="J99"/>
  <c r="I99"/>
  <c r="H99"/>
  <c r="H98" s="1"/>
  <c r="O98"/>
  <c r="I98"/>
  <c r="P97"/>
  <c r="C97"/>
  <c r="P96"/>
  <c r="P95"/>
  <c r="P94"/>
  <c r="P93"/>
  <c r="P92"/>
  <c r="O91"/>
  <c r="N91"/>
  <c r="M91"/>
  <c r="L91"/>
  <c r="K91"/>
  <c r="J91"/>
  <c r="I91"/>
  <c r="H91"/>
  <c r="G91"/>
  <c r="F91"/>
  <c r="E91"/>
  <c r="D91"/>
  <c r="P90"/>
  <c r="C90"/>
  <c r="P89"/>
  <c r="P88"/>
  <c r="P87"/>
  <c r="P86"/>
  <c r="O85"/>
  <c r="N85"/>
  <c r="N84" s="1"/>
  <c r="M85"/>
  <c r="M84" s="1"/>
  <c r="L85"/>
  <c r="K85"/>
  <c r="J85"/>
  <c r="J84" s="1"/>
  <c r="I85"/>
  <c r="I84" s="1"/>
  <c r="H85"/>
  <c r="G85"/>
  <c r="Q85" s="1"/>
  <c r="R85" s="1"/>
  <c r="F85"/>
  <c r="F84" s="1"/>
  <c r="E85"/>
  <c r="E84" s="1"/>
  <c r="D85"/>
  <c r="P83"/>
  <c r="C83"/>
  <c r="P82"/>
  <c r="P81"/>
  <c r="P80"/>
  <c r="P79"/>
  <c r="P78"/>
  <c r="P77"/>
  <c r="O76"/>
  <c r="N76"/>
  <c r="M76"/>
  <c r="L76"/>
  <c r="K76"/>
  <c r="J76"/>
  <c r="I76"/>
  <c r="H76"/>
  <c r="G76"/>
  <c r="F76"/>
  <c r="E76"/>
  <c r="D76"/>
  <c r="P75"/>
  <c r="P74"/>
  <c r="P73"/>
  <c r="P72"/>
  <c r="P71"/>
  <c r="O70"/>
  <c r="O69" s="1"/>
  <c r="N70"/>
  <c r="M70"/>
  <c r="M69" s="1"/>
  <c r="L70"/>
  <c r="L69" s="1"/>
  <c r="K70"/>
  <c r="K69" s="1"/>
  <c r="J70"/>
  <c r="I70"/>
  <c r="I69" s="1"/>
  <c r="H70"/>
  <c r="H69" s="1"/>
  <c r="G70"/>
  <c r="G69" s="1"/>
  <c r="F70"/>
  <c r="E70"/>
  <c r="D70"/>
  <c r="N69"/>
  <c r="P68"/>
  <c r="C68"/>
  <c r="P67"/>
  <c r="P66"/>
  <c r="P65"/>
  <c r="P64"/>
  <c r="P63"/>
  <c r="O62"/>
  <c r="N62"/>
  <c r="M62"/>
  <c r="L62"/>
  <c r="K62"/>
  <c r="J62"/>
  <c r="I62"/>
  <c r="H62"/>
  <c r="H55" s="1"/>
  <c r="G62"/>
  <c r="F62"/>
  <c r="E62"/>
  <c r="D62"/>
  <c r="P61"/>
  <c r="C61"/>
  <c r="P60"/>
  <c r="P59"/>
  <c r="P57"/>
  <c r="O56"/>
  <c r="N56"/>
  <c r="M56"/>
  <c r="L56"/>
  <c r="K56"/>
  <c r="J56"/>
  <c r="J55" s="1"/>
  <c r="I56"/>
  <c r="H56"/>
  <c r="G56"/>
  <c r="F56"/>
  <c r="D56"/>
  <c r="P54"/>
  <c r="P53"/>
  <c r="C53"/>
  <c r="P52"/>
  <c r="P51"/>
  <c r="P50"/>
  <c r="P49"/>
  <c r="P48"/>
  <c r="P47"/>
  <c r="O46"/>
  <c r="N46"/>
  <c r="M46"/>
  <c r="L46"/>
  <c r="K46"/>
  <c r="J46"/>
  <c r="I46"/>
  <c r="H46"/>
  <c r="G46"/>
  <c r="F46"/>
  <c r="E46"/>
  <c r="D46"/>
  <c r="P45"/>
  <c r="C45"/>
  <c r="P44"/>
  <c r="P43"/>
  <c r="P42"/>
  <c r="P41"/>
  <c r="O40"/>
  <c r="N40"/>
  <c r="M40"/>
  <c r="L40"/>
  <c r="K40"/>
  <c r="J40"/>
  <c r="J39" s="1"/>
  <c r="I40"/>
  <c r="H40"/>
  <c r="G40"/>
  <c r="F40"/>
  <c r="E40"/>
  <c r="D40"/>
  <c r="H39"/>
  <c r="P38"/>
  <c r="C38"/>
  <c r="P37"/>
  <c r="P36"/>
  <c r="P35"/>
  <c r="P34"/>
  <c r="P33"/>
  <c r="P32"/>
  <c r="O31"/>
  <c r="N31"/>
  <c r="M31"/>
  <c r="L31"/>
  <c r="K31"/>
  <c r="J31"/>
  <c r="I31"/>
  <c r="H31"/>
  <c r="G31"/>
  <c r="F31"/>
  <c r="E31"/>
  <c r="D31"/>
  <c r="P30"/>
  <c r="C30"/>
  <c r="P29"/>
  <c r="P28"/>
  <c r="O25"/>
  <c r="N25"/>
  <c r="N24" s="1"/>
  <c r="M25"/>
  <c r="L25"/>
  <c r="K25"/>
  <c r="K24" s="1"/>
  <c r="J25"/>
  <c r="J24" s="1"/>
  <c r="I25"/>
  <c r="H25"/>
  <c r="F25"/>
  <c r="F24" s="1"/>
  <c r="O24"/>
  <c r="P23"/>
  <c r="C23"/>
  <c r="P22"/>
  <c r="P21"/>
  <c r="P20"/>
  <c r="P19"/>
  <c r="P18"/>
  <c r="O17"/>
  <c r="N17"/>
  <c r="M17"/>
  <c r="L17"/>
  <c r="K17"/>
  <c r="J17"/>
  <c r="I17"/>
  <c r="H17"/>
  <c r="G17"/>
  <c r="F17"/>
  <c r="E17"/>
  <c r="D17"/>
  <c r="P16"/>
  <c r="C16"/>
  <c r="P15"/>
  <c r="P14"/>
  <c r="P13"/>
  <c r="P12"/>
  <c r="P11"/>
  <c r="P10"/>
  <c r="P9"/>
  <c r="P8"/>
  <c r="O7"/>
  <c r="N7"/>
  <c r="M7"/>
  <c r="M6" s="1"/>
  <c r="L7"/>
  <c r="L6" s="1"/>
  <c r="K7"/>
  <c r="J7"/>
  <c r="I7"/>
  <c r="I6" s="1"/>
  <c r="H7"/>
  <c r="H6" s="1"/>
  <c r="G7"/>
  <c r="F7"/>
  <c r="E7"/>
  <c r="E6" s="1"/>
  <c r="D7"/>
  <c r="L39" l="1"/>
  <c r="D55"/>
  <c r="L55"/>
  <c r="K84"/>
  <c r="H128"/>
  <c r="L128"/>
  <c r="D128" i="9"/>
  <c r="P128" s="1"/>
  <c r="H24" i="8"/>
  <c r="L24"/>
  <c r="I39"/>
  <c r="M39"/>
  <c r="E56"/>
  <c r="P56" s="1"/>
  <c r="I55"/>
  <c r="M55"/>
  <c r="P84" i="9"/>
  <c r="N55" i="8"/>
  <c r="J98"/>
  <c r="K128"/>
  <c r="O128"/>
  <c r="F144"/>
  <c r="P152" i="9"/>
  <c r="J6" i="8"/>
  <c r="N6"/>
  <c r="K6"/>
  <c r="O6"/>
  <c r="I24"/>
  <c r="M24"/>
  <c r="J69"/>
  <c r="F39"/>
  <c r="N39"/>
  <c r="G84"/>
  <c r="O84"/>
  <c r="J144"/>
  <c r="N144"/>
  <c r="P101"/>
  <c r="D99"/>
  <c r="F6"/>
  <c r="G6"/>
  <c r="P145"/>
  <c r="E144"/>
  <c r="P131"/>
  <c r="P31"/>
  <c r="K39"/>
  <c r="O39"/>
  <c r="K55"/>
  <c r="O55"/>
  <c r="F69"/>
  <c r="P85"/>
  <c r="H84"/>
  <c r="L84"/>
  <c r="D144"/>
  <c r="G144"/>
  <c r="P70"/>
  <c r="P113" i="9"/>
  <c r="P120"/>
  <c r="P105"/>
  <c r="D98"/>
  <c r="P98" s="1"/>
  <c r="P91"/>
  <c r="Q91" s="1"/>
  <c r="R91" s="1"/>
  <c r="F113" i="8"/>
  <c r="D113"/>
  <c r="G128"/>
  <c r="P136"/>
  <c r="P91"/>
  <c r="Q91" s="1"/>
  <c r="R91" s="1"/>
  <c r="E55"/>
  <c r="G55"/>
  <c r="F55"/>
  <c r="P62"/>
  <c r="G39"/>
  <c r="E39"/>
  <c r="P46"/>
  <c r="G24"/>
  <c r="P152"/>
  <c r="E69"/>
  <c r="P76"/>
  <c r="P17"/>
  <c r="D6"/>
  <c r="D129"/>
  <c r="D128" s="1"/>
  <c r="P128" s="1"/>
  <c r="P115"/>
  <c r="P114"/>
  <c r="F98"/>
  <c r="P111"/>
  <c r="E98"/>
  <c r="G98"/>
  <c r="P99"/>
  <c r="P105"/>
  <c r="D69"/>
  <c r="P40"/>
  <c r="D39"/>
  <c r="P39" s="1"/>
  <c r="E25"/>
  <c r="E24" s="1"/>
  <c r="P26"/>
  <c r="D25"/>
  <c r="P120"/>
  <c r="E113"/>
  <c r="D84"/>
  <c r="P84" s="1"/>
  <c r="D98"/>
  <c r="P129" l="1"/>
  <c r="P25"/>
  <c r="P69"/>
  <c r="P55"/>
  <c r="P113"/>
  <c r="P98"/>
  <c r="D24"/>
  <c r="P24" s="1"/>
  <c r="C25" i="6"/>
  <c r="C78" l="1"/>
  <c r="C85"/>
  <c r="C63"/>
  <c r="C56"/>
  <c r="C40"/>
  <c r="C32"/>
  <c r="C18"/>
  <c r="C47"/>
  <c r="C78" i="2"/>
  <c r="C85"/>
  <c r="C47"/>
  <c r="C32"/>
  <c r="C25"/>
  <c r="C18"/>
  <c r="C159" i="7"/>
  <c r="C152"/>
  <c r="C145"/>
  <c r="C137"/>
  <c r="C130"/>
  <c r="C123"/>
  <c r="C116"/>
  <c r="C108"/>
  <c r="C101"/>
  <c r="C93"/>
  <c r="C84"/>
  <c r="C76"/>
  <c r="C69"/>
  <c r="C62"/>
  <c r="C55"/>
  <c r="C47"/>
  <c r="C40"/>
  <c r="C32"/>
  <c r="C25"/>
  <c r="C161" i="1"/>
  <c r="C147"/>
  <c r="C132"/>
  <c r="C117"/>
  <c r="C102"/>
  <c r="C85"/>
  <c r="C70"/>
  <c r="C55"/>
  <c r="C40"/>
  <c r="C25"/>
  <c r="C18"/>
  <c r="G56" i="7" l="1"/>
  <c r="G148" i="1"/>
  <c r="G103"/>
  <c r="G42" i="2" l="1"/>
  <c r="G27"/>
  <c r="G20"/>
  <c r="G9"/>
  <c r="G86" i="1"/>
  <c r="D28" i="7"/>
  <c r="D27" s="1"/>
  <c r="G117" l="1"/>
  <c r="G102"/>
  <c r="F59"/>
  <c r="F57" s="1"/>
  <c r="E59"/>
  <c r="E57" s="1"/>
  <c r="D59"/>
  <c r="D57" s="1"/>
  <c r="G49"/>
  <c r="G48" s="1"/>
  <c r="F49"/>
  <c r="F48" s="1"/>
  <c r="E49"/>
  <c r="E48" s="1"/>
  <c r="D49"/>
  <c r="D48" s="1"/>
  <c r="G46"/>
  <c r="G42" s="1"/>
  <c r="F46"/>
  <c r="F42" s="1"/>
  <c r="E46"/>
  <c r="E42" s="1"/>
  <c r="D46"/>
  <c r="D42" s="1"/>
  <c r="G34"/>
  <c r="F34"/>
  <c r="F33" s="1"/>
  <c r="E34"/>
  <c r="E33" s="1"/>
  <c r="D34"/>
  <c r="D33" s="1"/>
  <c r="F28"/>
  <c r="F27" s="1"/>
  <c r="E28"/>
  <c r="E27" s="1"/>
  <c r="G19"/>
  <c r="F19"/>
  <c r="E19"/>
  <c r="D19"/>
  <c r="G79" i="6"/>
  <c r="E79"/>
  <c r="D79"/>
  <c r="G72"/>
  <c r="E72"/>
  <c r="F72"/>
  <c r="G64"/>
  <c r="F64"/>
  <c r="G33"/>
  <c r="G42"/>
  <c r="G41" s="1"/>
  <c r="F42"/>
  <c r="F41" s="1"/>
  <c r="E42"/>
  <c r="E41" s="1"/>
  <c r="D42"/>
  <c r="G62"/>
  <c r="G58" s="1"/>
  <c r="F62"/>
  <c r="F58" s="1"/>
  <c r="E62"/>
  <c r="E58" s="1"/>
  <c r="D62"/>
  <c r="D58" s="1"/>
  <c r="G48"/>
  <c r="F48"/>
  <c r="G26"/>
  <c r="E26"/>
  <c r="G19"/>
  <c r="E19"/>
  <c r="G8"/>
  <c r="E8"/>
  <c r="F79"/>
  <c r="E64"/>
  <c r="E48"/>
  <c r="F33"/>
  <c r="E33"/>
  <c r="F19"/>
  <c r="D8"/>
  <c r="G33" i="7" l="1"/>
  <c r="G26" s="1"/>
  <c r="F102"/>
  <c r="F26" i="6"/>
  <c r="F57"/>
  <c r="D102" i="7"/>
  <c r="G57" i="6"/>
  <c r="E102" i="7"/>
  <c r="G70"/>
  <c r="G131"/>
  <c r="G146"/>
  <c r="G41"/>
  <c r="G85"/>
  <c r="G8"/>
  <c r="F146"/>
  <c r="E146"/>
  <c r="E117"/>
  <c r="D117"/>
  <c r="F26"/>
  <c r="E70"/>
  <c r="D41"/>
  <c r="E56"/>
  <c r="F70"/>
  <c r="E85"/>
  <c r="F85"/>
  <c r="D85"/>
  <c r="D56"/>
  <c r="F56"/>
  <c r="F41"/>
  <c r="E41"/>
  <c r="F8"/>
  <c r="E8"/>
  <c r="F117"/>
  <c r="D33" i="6"/>
  <c r="D48"/>
  <c r="E57"/>
  <c r="D41"/>
  <c r="D26"/>
  <c r="F8"/>
  <c r="D64"/>
  <c r="D72"/>
  <c r="E26" i="7" l="1"/>
  <c r="E131"/>
  <c r="F131"/>
  <c r="D146"/>
  <c r="D131"/>
  <c r="D70"/>
  <c r="D26"/>
  <c r="D8"/>
  <c r="D57" i="6"/>
  <c r="D19"/>
  <c r="G79" i="2" l="1"/>
  <c r="G72"/>
  <c r="G64"/>
  <c r="G57"/>
  <c r="G48"/>
  <c r="G41"/>
  <c r="G33"/>
  <c r="F79"/>
  <c r="E79"/>
  <c r="D79"/>
  <c r="F72"/>
  <c r="E72"/>
  <c r="D72"/>
  <c r="F64"/>
  <c r="E64"/>
  <c r="D64"/>
  <c r="F57"/>
  <c r="E57"/>
  <c r="D57"/>
  <c r="F48"/>
  <c r="E48"/>
  <c r="D48"/>
  <c r="F42"/>
  <c r="F41" s="1"/>
  <c r="E42"/>
  <c r="E41" s="1"/>
  <c r="D42"/>
  <c r="D41" s="1"/>
  <c r="F33"/>
  <c r="E33"/>
  <c r="D33"/>
  <c r="G26"/>
  <c r="F27"/>
  <c r="F26" s="1"/>
  <c r="E27"/>
  <c r="E26" s="1"/>
  <c r="D27"/>
  <c r="D26" s="1"/>
  <c r="G19"/>
  <c r="F20"/>
  <c r="F19" s="1"/>
  <c r="E20"/>
  <c r="E19" s="1"/>
  <c r="D20"/>
  <c r="D19" s="1"/>
  <c r="G8"/>
  <c r="F9"/>
  <c r="F8" s="1"/>
  <c r="E9"/>
  <c r="E8" s="1"/>
  <c r="D9"/>
  <c r="D8" s="1"/>
  <c r="F128" i="1"/>
  <c r="F126" s="1"/>
  <c r="F118" s="1"/>
  <c r="E128"/>
  <c r="E126" s="1"/>
  <c r="E118" s="1"/>
  <c r="E103" l="1"/>
  <c r="F103"/>
  <c r="E148" l="1"/>
  <c r="D148"/>
  <c r="F148"/>
  <c r="D103" l="1"/>
  <c r="D86" l="1"/>
  <c r="F86"/>
  <c r="E86"/>
</calcChain>
</file>

<file path=xl/sharedStrings.xml><?xml version="1.0" encoding="utf-8"?>
<sst xmlns="http://schemas.openxmlformats.org/spreadsheetml/2006/main" count="2050" uniqueCount="311">
  <si>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</si>
  <si>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</si>
  <si>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</si>
  <si>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</si>
  <si>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</si>
  <si>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</si>
  <si>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</si>
  <si>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</si>
  <si>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</si>
  <si>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</si>
  <si>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</si>
  <si>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</si>
  <si>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</si>
  <si>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</si>
  <si>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</si>
  <si>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</si>
  <si>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</si>
  <si>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</si>
  <si>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</si>
  <si>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</si>
  <si>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</si>
  <si>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</si>
  <si>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</si>
  <si>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</si>
  <si>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</si>
  <si>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</si>
  <si>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</si>
  <si>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</si>
  <si>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</si>
  <si>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</si>
  <si>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</si>
  <si>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</si>
  <si>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</si>
  <si>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</si>
  <si>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</si>
  <si>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</si>
  <si>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</si>
  <si>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</si>
  <si>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</si>
  <si>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</si>
  <si>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</si>
  <si>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</si>
  <si>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</si>
  <si>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</si>
  <si>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</si>
  <si>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</si>
  <si>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</si>
  <si>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</si>
  <si>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</si>
  <si>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</si>
  <si>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</si>
  <si>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</si>
  <si>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</si>
  <si>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</si>
  <si>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</si>
  <si>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</si>
  <si>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</si>
  <si>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</si>
  <si>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</si>
  <si>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</si>
  <si>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</si>
  <si>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</si>
  <si>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</si>
  <si>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</si>
  <si>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</si>
  <si>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</si>
  <si>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</si>
  <si>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</si>
  <si>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</si>
  <si>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</si>
  <si>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</si>
  <si>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</si>
  <si>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</si>
  <si>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</si>
  <si>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</si>
  <si>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</si>
  <si>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</si>
  <si>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</si>
  <si>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</si>
  <si>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</si>
  <si>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</si>
  <si>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</si>
  <si>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</si>
  <si>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</si>
  <si>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</si>
  <si>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</si>
  <si>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</si>
  <si>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</si>
  <si>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</si>
  <si>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</si>
  <si>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</si>
  <si>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</si>
  <si>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</si>
  <si>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</si>
  <si>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</si>
  <si>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</si>
  <si>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</si>
  <si>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</si>
  <si>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</si>
  <si>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</si>
  <si>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</si>
  <si>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</si>
  <si>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</si>
  <si>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</si>
  <si>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</si>
  <si>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</si>
  <si>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</si>
  <si>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</si>
  <si>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</si>
  <si>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</si>
  <si>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</si>
  <si>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</si>
  <si>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</si>
  <si>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</si>
  <si>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</si>
  <si>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</si>
  <si>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</si>
  <si>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</si>
  <si>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</si>
  <si>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</si>
  <si>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</si>
  <si>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</si>
  <si>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</si>
  <si>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</si>
  <si>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</si>
  <si>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</si>
  <si>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</si>
  <si>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</si>
  <si>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</si>
  <si>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</si>
  <si>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</si>
  <si>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</si>
  <si>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</si>
  <si>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</si>
  <si>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</si>
  <si>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</si>
  <si>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</si>
  <si>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</si>
  <si>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</si>
  <si>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</si>
  <si>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</si>
  <si>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</si>
  <si>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</si>
  <si>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</si>
  <si>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</si>
  <si>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</si>
  <si>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</si>
  <si>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</si>
  <si>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</si>
  <si>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</si>
  <si>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</si>
  <si>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</si>
  <si>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Тефтели мясные с соусом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</si>
  <si>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</si>
  <si>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</si>
  <si>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</si>
  <si>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</si>
  <si>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</si>
  <si>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</si>
  <si>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</si>
  <si>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</si>
  <si>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</si>
  <si>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</si>
  <si>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</si>
  <si>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</si>
  <si>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</si>
  <si>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</si>
  <si>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</si>
  <si>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</si>
  <si>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</si>
  <si>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</si>
  <si>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</si>
  <si>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</si>
  <si>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</si>
  <si>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</si>
  <si>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</si>
  <si>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</si>
  <si>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</si>
  <si>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</si>
  <si>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</si>
  <si>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</si>
  <si>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</si>
  <si>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</si>
  <si>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</si>
  <si>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</si>
  <si>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</si>
  <si>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</si>
  <si>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</si>
  <si>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</si>
  <si>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</si>
  <si>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</si>
  <si>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</si>
  <si>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</si>
  <si>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</si>
  <si>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</si>
  <si>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</si>
  <si>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</si>
  <si>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</si>
  <si>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</si>
  <si>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</si>
  <si>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</si>
  <si>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</si>
  <si>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</si>
  <si>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</si>
  <si>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</si>
  <si>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</si>
  <si>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182/06</t>
  </si>
  <si>
    <t xml:space="preserve"> ТТК 218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</si>
  <si>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</si>
  <si>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</si>
  <si>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</si>
  <si>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</si>
  <si>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</si>
  <si>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</si>
  <si>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</si>
  <si>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</si>
  <si>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</si>
  <si>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</si>
  <si>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</si>
  <si>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</si>
  <si>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</si>
  <si>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</si>
  <si>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</si>
  <si>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</si>
  <si>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</si>
  <si>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Запеканка из творога с молоком сгущённым</t>
  </si>
  <si>
    <t>Гуляш из мяса</t>
  </si>
  <si>
    <t>265/17</t>
  </si>
  <si>
    <t>Бигус с мясом</t>
  </si>
  <si>
    <t>Плов из мяса</t>
  </si>
  <si>
    <t>288/17</t>
  </si>
  <si>
    <t>Меню для учащихся, получающих бюджетные средства на питание в размере 78,78 руб. (завтрак)</t>
  </si>
  <si>
    <t>278/17</t>
  </si>
  <si>
    <t xml:space="preserve"> </t>
  </si>
  <si>
    <t>ТТК 302</t>
  </si>
  <si>
    <t>259/17</t>
  </si>
  <si>
    <t>Жаркое по-домашнему</t>
  </si>
  <si>
    <t>57/16</t>
  </si>
  <si>
    <t>Икра кабачковая</t>
  </si>
  <si>
    <t xml:space="preserve">Птица отварная </t>
  </si>
  <si>
    <t>Каша гречневая вязкая</t>
  </si>
  <si>
    <t>303/17</t>
  </si>
  <si>
    <t>Напиток из чёрной смородины и яблок, витамин С</t>
  </si>
  <si>
    <t>Компот из изюма, витамин С</t>
  </si>
  <si>
    <t>348/17</t>
  </si>
  <si>
    <t>210/17</t>
  </si>
  <si>
    <t>Омлет натуральный с маслом</t>
  </si>
  <si>
    <t>Каша молочная рисовая (жидкая) с маслом сливочным</t>
  </si>
  <si>
    <t>Сердце, тушенное в соусе</t>
  </si>
  <si>
    <t>262/17</t>
  </si>
  <si>
    <t>ТТК 150</t>
  </si>
  <si>
    <t>70/17</t>
  </si>
  <si>
    <t>Овощи солёные порционные (огурцы)</t>
  </si>
  <si>
    <t>222/17</t>
  </si>
  <si>
    <t>Пудинг из творога с молоком сгущённым</t>
  </si>
  <si>
    <t>Рыба, тушенная с овощами</t>
  </si>
  <si>
    <t>229/17</t>
  </si>
  <si>
    <t>Напиток из клубники, витамин С</t>
  </si>
  <si>
    <t>Компот из смеси сухофруктов,         витамин С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</si>
  <si>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</si>
  <si>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</si>
  <si>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</si>
  <si>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</si>
  <si>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</si>
  <si>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</si>
  <si>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</si>
  <si>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</si>
  <si>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ДЕНЬ 19. ЭНЕРГЕТИЧЕСКАЯ И ПИЩЕВАЯ ЦЕННОСТЬ ЗА ДЕНЬ</t>
  </si>
  <si>
    <t>ДЕНЬ 20. ЭНЕРГЕТИЧЕСКАЯ И ПИЩЕВАЯ ЦЕННОСТЬ ЗА ДЕНЬ</t>
  </si>
  <si>
    <t>Компот из кураги, витамин С</t>
  </si>
  <si>
    <t>Макароны, запечённые с яйцом</t>
  </si>
  <si>
    <t>206/17</t>
  </si>
  <si>
    <t>Птица, тушенная в соусе</t>
  </si>
  <si>
    <t>290/17</t>
  </si>
  <si>
    <t>Напиток из плодов шиповника, витамин С</t>
  </si>
  <si>
    <t>200</t>
  </si>
  <si>
    <t>388/17</t>
  </si>
  <si>
    <t>268/17</t>
  </si>
  <si>
    <t>Шницель мясной</t>
  </si>
  <si>
    <t>Меню для учащихся, получающих бюджетные средства на питание  в размере 153,92 руб. (завтрак, обед)</t>
  </si>
  <si>
    <t>Меню для учащихся, получающих бюджетные средства на питание в размере 153,92 руб. (завтрак, обед)</t>
  </si>
  <si>
    <t>Меню для учащихся, получающих бюджетные средства на питание  в размере 78,78 руб. (завтрак)</t>
  </si>
  <si>
    <t>Компот из смеси сухофруктов, витамин С</t>
  </si>
  <si>
    <t>Суп картофельный с рисовой крупой</t>
  </si>
  <si>
    <t>Каша перловая</t>
  </si>
  <si>
    <t>Суп картофельный с макаронными изделиями</t>
  </si>
  <si>
    <t>Картофель отварной</t>
  </si>
  <si>
    <t>310/17</t>
  </si>
  <si>
    <t>199/06</t>
  </si>
  <si>
    <t>Каша пшенная рассыпчатая</t>
  </si>
  <si>
    <t>Кисель из концентрата плодового или ягодного, витамин С</t>
  </si>
  <si>
    <t>Салат картофельный</t>
  </si>
  <si>
    <t>Свекольник</t>
  </si>
  <si>
    <t>160/06</t>
  </si>
  <si>
    <t>Суп из овощей</t>
  </si>
  <si>
    <t xml:space="preserve">Котлета домашняя </t>
  </si>
  <si>
    <t>271/17</t>
  </si>
  <si>
    <t>88/17</t>
  </si>
  <si>
    <t>Щи из свежей капусты с картофелем</t>
  </si>
  <si>
    <t>ТТК 246</t>
  </si>
  <si>
    <t>Азу из мяса</t>
  </si>
  <si>
    <t>Рассольник "Ленинградский"</t>
  </si>
  <si>
    <t>96/17</t>
  </si>
  <si>
    <t>ТТК 247</t>
  </si>
  <si>
    <t>Чахохбили</t>
  </si>
  <si>
    <t>Печень, тушенная в соусе</t>
  </si>
  <si>
    <t>261/17</t>
  </si>
  <si>
    <t>Пряник</t>
  </si>
  <si>
    <t>421/17</t>
  </si>
  <si>
    <t>35/17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</si>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</sst>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57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2" fontId="15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7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6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160"/>
  <sheetViews>
    <sheetView zoomScaleNormal="100" workbookViewId="0">
      <selection activeCell="A19" sqref="A19:C19"/>
    </sheetView>
  </sheetViews>
  <sheetFormatPr defaultRowHeight="12.75"/>
  <cols>
    <col min="1" max="1" width="11" style="186" customWidth="1"/>
    <col min="2" max="2" width="32.85546875" style="194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7">
      <c r="A1" s="231" t="s">
        <v>231</v>
      </c>
      <c r="B1" s="231"/>
      <c r="C1" s="231"/>
      <c r="D1" s="231"/>
      <c r="E1" s="231"/>
      <c r="F1" s="231"/>
      <c r="G1" s="231"/>
    </row>
    <row r="2" spans="1:7">
      <c r="A2" s="231"/>
      <c r="B2" s="231"/>
      <c r="C2" s="231"/>
      <c r="D2" s="231"/>
      <c r="E2" s="231"/>
      <c r="F2" s="231"/>
      <c r="G2" s="231"/>
    </row>
    <row r="3" spans="1:7">
      <c r="A3" s="229" t="s">
        <v>222</v>
      </c>
      <c r="B3" s="229"/>
      <c r="C3" s="229"/>
      <c r="D3" s="229"/>
      <c r="E3" s="229"/>
      <c r="F3" s="229"/>
      <c r="G3" s="229"/>
    </row>
    <row r="4" spans="1:7" ht="48.75" customHeight="1">
      <c r="A4" s="230"/>
      <c r="B4" s="230"/>
      <c r="C4" s="230"/>
      <c r="D4" s="230"/>
      <c r="E4" s="230"/>
      <c r="F4" s="230"/>
      <c r="G4" s="230"/>
    </row>
    <row r="5" spans="1:7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7" ht="34.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7" s="186" customFormat="1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7" ht="27.95" customHeight="1">
      <c r="A8" s="228" t="s">
        <v>212</v>
      </c>
      <c r="B8" s="228"/>
      <c r="C8" s="228"/>
      <c r="D8" s="206">
        <f>D9</f>
        <v>13.54</v>
      </c>
      <c r="E8" s="206">
        <f>E9</f>
        <v>18.439999999999998</v>
      </c>
      <c r="F8" s="206">
        <f>F9</f>
        <v>85.88</v>
      </c>
      <c r="G8" s="206">
        <f>G9</f>
        <v>578.45000000000005</v>
      </c>
    </row>
    <row r="9" spans="1:7">
      <c r="A9" s="205"/>
      <c r="B9" s="207" t="s">
        <v>66</v>
      </c>
      <c r="C9" s="205"/>
      <c r="D9" s="206">
        <f>D10+D11+D12+D13+D14+D15</f>
        <v>13.54</v>
      </c>
      <c r="E9" s="206">
        <f>E10+E11+E12+E13+E14+E15</f>
        <v>18.439999999999998</v>
      </c>
      <c r="F9" s="206">
        <f>F10+F11+F12+F13+F14+F15</f>
        <v>85.88</v>
      </c>
      <c r="G9" s="206">
        <f>G10+G11+G12+G13+G14+G15</f>
        <v>578.45000000000005</v>
      </c>
    </row>
    <row r="10" spans="1:7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7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7" ht="25.5">
      <c r="A12" s="208" t="s">
        <v>162</v>
      </c>
      <c r="B12" s="209" t="s">
        <v>185</v>
      </c>
      <c r="C12" s="208">
        <v>205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7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7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7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7" hidden="1">
      <c r="A16" s="212"/>
      <c r="B16" s="209"/>
      <c r="C16" s="212"/>
      <c r="D16" s="210"/>
      <c r="E16" s="210"/>
      <c r="F16" s="210"/>
      <c r="G16" s="210"/>
    </row>
    <row r="17" spans="1:7" hidden="1">
      <c r="A17" s="211"/>
      <c r="B17" s="213"/>
      <c r="C17" s="211"/>
      <c r="D17" s="214"/>
      <c r="E17" s="214"/>
      <c r="F17" s="214"/>
      <c r="G17" s="214"/>
    </row>
    <row r="18" spans="1:7">
      <c r="A18" s="226" t="s">
        <v>221</v>
      </c>
      <c r="B18" s="227"/>
      <c r="C18" s="215">
        <f>SUM(C10:C17)</f>
        <v>500</v>
      </c>
      <c r="D18" s="214"/>
      <c r="E18" s="214"/>
      <c r="F18" s="214"/>
      <c r="G18" s="214" t="s">
        <v>233</v>
      </c>
    </row>
    <row r="19" spans="1:7" ht="27.95" customHeight="1">
      <c r="A19" s="228" t="s">
        <v>213</v>
      </c>
      <c r="B19" s="228"/>
      <c r="C19" s="228"/>
      <c r="D19" s="206">
        <f>D20</f>
        <v>17.98</v>
      </c>
      <c r="E19" s="206">
        <f>E20</f>
        <v>18.170000000000002</v>
      </c>
      <c r="F19" s="206">
        <f>F20</f>
        <v>83.210000000000008</v>
      </c>
      <c r="G19" s="206">
        <f>G20</f>
        <v>585.68000000000006</v>
      </c>
    </row>
    <row r="20" spans="1:7">
      <c r="A20" s="205"/>
      <c r="B20" s="207" t="s">
        <v>66</v>
      </c>
      <c r="C20" s="205"/>
      <c r="D20" s="206">
        <f>D21+D22+D23+D24</f>
        <v>17.98</v>
      </c>
      <c r="E20" s="206">
        <f>E21+E22+E23+E24</f>
        <v>18.170000000000002</v>
      </c>
      <c r="F20" s="206">
        <f>F21+F22+F23+F24</f>
        <v>83.210000000000008</v>
      </c>
      <c r="G20" s="206">
        <f>G21+G22+G23+G24</f>
        <v>585.68000000000006</v>
      </c>
    </row>
    <row r="21" spans="1:7">
      <c r="A21" s="211" t="s">
        <v>232</v>
      </c>
      <c r="B21" s="209" t="s">
        <v>152</v>
      </c>
      <c r="C21" s="216">
        <v>110</v>
      </c>
      <c r="D21" s="210">
        <v>9.15</v>
      </c>
      <c r="E21" s="210">
        <v>14.97</v>
      </c>
      <c r="F21" s="210">
        <v>10.6</v>
      </c>
      <c r="G21" s="210">
        <v>217.68</v>
      </c>
    </row>
    <row r="22" spans="1:7">
      <c r="A22" s="208" t="s">
        <v>33</v>
      </c>
      <c r="B22" s="209" t="s">
        <v>12</v>
      </c>
      <c r="C22" s="208">
        <v>150</v>
      </c>
      <c r="D22" s="210">
        <v>5.64</v>
      </c>
      <c r="E22" s="210">
        <v>2.84</v>
      </c>
      <c r="F22" s="210">
        <v>36</v>
      </c>
      <c r="G22" s="210">
        <v>201</v>
      </c>
    </row>
    <row r="23" spans="1:7" ht="27" customHeight="1">
      <c r="A23" s="211" t="s">
        <v>234</v>
      </c>
      <c r="B23" s="209" t="s">
        <v>242</v>
      </c>
      <c r="C23" s="208">
        <v>200</v>
      </c>
      <c r="D23" s="210">
        <v>0.15</v>
      </c>
      <c r="E23" s="210">
        <v>0.04</v>
      </c>
      <c r="F23" s="210">
        <v>16.93</v>
      </c>
      <c r="G23" s="210">
        <v>68.66</v>
      </c>
    </row>
    <row r="24" spans="1:7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>
      <c r="A25" s="226" t="s">
        <v>221</v>
      </c>
      <c r="B25" s="227"/>
      <c r="C25" s="205">
        <f>SUM(C21:C24)</f>
        <v>500</v>
      </c>
      <c r="D25" s="210"/>
      <c r="E25" s="210"/>
      <c r="F25" s="210"/>
      <c r="G25" s="210"/>
    </row>
    <row r="26" spans="1:7" ht="27.95" customHeight="1">
      <c r="A26" s="228" t="s">
        <v>214</v>
      </c>
      <c r="B26" s="228"/>
      <c r="C26" s="228"/>
      <c r="D26" s="206">
        <f>D27</f>
        <v>13.510000000000002</v>
      </c>
      <c r="E26" s="206">
        <f>E27</f>
        <v>28.55</v>
      </c>
      <c r="F26" s="206">
        <f>F27</f>
        <v>65.61</v>
      </c>
      <c r="G26" s="206">
        <f>G27</f>
        <v>582.03000000000009</v>
      </c>
    </row>
    <row r="27" spans="1:7">
      <c r="A27" s="205"/>
      <c r="B27" s="207" t="s">
        <v>66</v>
      </c>
      <c r="C27" s="205"/>
      <c r="D27" s="206">
        <f>D28+D29+D30+D31</f>
        <v>13.510000000000002</v>
      </c>
      <c r="E27" s="206">
        <f t="shared" ref="E27:F27" si="0">E28+E29+E30+E31</f>
        <v>28.55</v>
      </c>
      <c r="F27" s="206">
        <f t="shared" si="0"/>
        <v>65.61</v>
      </c>
      <c r="G27" s="206">
        <f>G28+G29+G30+G31</f>
        <v>582.03000000000009</v>
      </c>
    </row>
    <row r="28" spans="1:7" ht="15" customHeight="1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7">
      <c r="A29" s="208" t="s">
        <v>235</v>
      </c>
      <c r="B29" s="209" t="s">
        <v>236</v>
      </c>
      <c r="C29" s="208">
        <v>200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7" ht="29.25" customHeight="1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7" ht="15" customHeight="1">
      <c r="A31" s="211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>
      <c r="A32" s="226" t="s">
        <v>221</v>
      </c>
      <c r="B32" s="227"/>
      <c r="C32" s="205">
        <f>SUM(C28:C31)</f>
        <v>540</v>
      </c>
      <c r="D32" s="210"/>
      <c r="E32" s="210"/>
      <c r="F32" s="210"/>
      <c r="G32" s="210"/>
    </row>
    <row r="33" spans="1:7" ht="27.95" customHeight="1">
      <c r="A33" s="228" t="s">
        <v>215</v>
      </c>
      <c r="B33" s="228"/>
      <c r="C33" s="228"/>
      <c r="D33" s="206">
        <f>D34</f>
        <v>21.540000000000003</v>
      </c>
      <c r="E33" s="206">
        <f>E34</f>
        <v>25.73</v>
      </c>
      <c r="F33" s="206">
        <f>F34</f>
        <v>66.31</v>
      </c>
      <c r="G33" s="206">
        <f>G34</f>
        <v>585.28</v>
      </c>
    </row>
    <row r="34" spans="1:7">
      <c r="A34" s="205"/>
      <c r="B34" s="207" t="s">
        <v>66</v>
      </c>
      <c r="C34" s="205"/>
      <c r="D34" s="206">
        <f>D35+D36+D37+D38+D39</f>
        <v>21.540000000000003</v>
      </c>
      <c r="E34" s="206">
        <f t="shared" ref="E34:G34" si="1">E35+E36+E37+E38+E39</f>
        <v>25.73</v>
      </c>
      <c r="F34" s="206">
        <f t="shared" si="1"/>
        <v>66.31</v>
      </c>
      <c r="G34" s="206">
        <f t="shared" si="1"/>
        <v>585.28</v>
      </c>
    </row>
    <row r="35" spans="1:7">
      <c r="A35" s="211" t="s">
        <v>237</v>
      </c>
      <c r="B35" s="209" t="s">
        <v>238</v>
      </c>
      <c r="C35" s="208">
        <v>60</v>
      </c>
      <c r="D35" s="210">
        <v>1.1399999999999999</v>
      </c>
      <c r="E35" s="210">
        <v>0</v>
      </c>
      <c r="F35" s="210">
        <v>4.62</v>
      </c>
      <c r="G35" s="210">
        <v>23.04</v>
      </c>
    </row>
    <row r="36" spans="1:7">
      <c r="A36" s="211" t="s">
        <v>230</v>
      </c>
      <c r="B36" s="209" t="s">
        <v>239</v>
      </c>
      <c r="C36" s="208">
        <v>90</v>
      </c>
      <c r="D36" s="210">
        <v>12.35</v>
      </c>
      <c r="E36" s="210">
        <v>18.36</v>
      </c>
      <c r="F36" s="210">
        <v>1.22</v>
      </c>
      <c r="G36" s="210">
        <v>219.52</v>
      </c>
    </row>
    <row r="37" spans="1:7">
      <c r="A37" s="211" t="s">
        <v>241</v>
      </c>
      <c r="B37" s="209" t="s">
        <v>240</v>
      </c>
      <c r="C37" s="208">
        <v>150</v>
      </c>
      <c r="D37" s="210">
        <v>4.6100000000000003</v>
      </c>
      <c r="E37" s="210">
        <v>7.1</v>
      </c>
      <c r="F37" s="210">
        <v>20.78</v>
      </c>
      <c r="G37" s="210">
        <v>165.46</v>
      </c>
    </row>
    <row r="38" spans="1:7">
      <c r="A38" s="211" t="s">
        <v>244</v>
      </c>
      <c r="B38" s="213" t="s">
        <v>269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>
      <c r="A40" s="226" t="s">
        <v>221</v>
      </c>
      <c r="B40" s="227"/>
      <c r="C40" s="205">
        <f>C35+C36+C37+C38+C39</f>
        <v>520</v>
      </c>
      <c r="D40" s="210"/>
      <c r="E40" s="210"/>
      <c r="F40" s="210"/>
      <c r="G40" s="210"/>
    </row>
    <row r="41" spans="1:7" ht="27.95" customHeight="1">
      <c r="A41" s="228" t="s">
        <v>216</v>
      </c>
      <c r="B41" s="228"/>
      <c r="C41" s="228"/>
      <c r="D41" s="206">
        <f>D42</f>
        <v>19.6084</v>
      </c>
      <c r="E41" s="206">
        <f>E42</f>
        <v>19.8002</v>
      </c>
      <c r="F41" s="206">
        <f>F42</f>
        <v>65.66640000000001</v>
      </c>
      <c r="G41" s="206">
        <f>G42</f>
        <v>532.92570000000001</v>
      </c>
    </row>
    <row r="42" spans="1:7">
      <c r="A42" s="205"/>
      <c r="B42" s="207" t="s">
        <v>66</v>
      </c>
      <c r="C42" s="205"/>
      <c r="D42" s="206">
        <f>D43+D44+D45+D46</f>
        <v>19.6084</v>
      </c>
      <c r="E42" s="206">
        <f>E43+E44+E45+E46</f>
        <v>19.8002</v>
      </c>
      <c r="F42" s="206">
        <f>F43+F44+F45+F46</f>
        <v>65.66640000000001</v>
      </c>
      <c r="G42" s="206">
        <f>G43+G44+G45+G46</f>
        <v>532.92570000000001</v>
      </c>
    </row>
    <row r="43" spans="1:7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>
      <c r="A44" s="208" t="s">
        <v>245</v>
      </c>
      <c r="B44" s="209" t="s">
        <v>246</v>
      </c>
      <c r="C44" s="208">
        <v>150</v>
      </c>
      <c r="D44" s="210">
        <v>14.58</v>
      </c>
      <c r="E44" s="210">
        <v>19.3</v>
      </c>
      <c r="F44" s="210">
        <v>2.81</v>
      </c>
      <c r="G44" s="210">
        <v>243.26</v>
      </c>
    </row>
    <row r="45" spans="1:7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>
      <c r="A47" s="226" t="s">
        <v>221</v>
      </c>
      <c r="B47" s="227"/>
      <c r="C47" s="205">
        <f>SUM(C43:C46)</f>
        <v>500</v>
      </c>
      <c r="D47" s="210"/>
      <c r="E47" s="210"/>
      <c r="F47" s="210"/>
      <c r="G47" s="210"/>
    </row>
    <row r="48" spans="1:7" ht="27.95" customHeight="1">
      <c r="A48" s="228" t="s">
        <v>217</v>
      </c>
      <c r="B48" s="228"/>
      <c r="C48" s="228"/>
      <c r="D48" s="206">
        <f>D49</f>
        <v>16.560000000000002</v>
      </c>
      <c r="E48" s="206">
        <f t="shared" ref="E48:G48" si="2">E49</f>
        <v>14.139999999999999</v>
      </c>
      <c r="F48" s="206">
        <f t="shared" si="2"/>
        <v>76.66</v>
      </c>
      <c r="G48" s="206">
        <f t="shared" si="2"/>
        <v>509.39000000000004</v>
      </c>
    </row>
    <row r="49" spans="1:25">
      <c r="A49" s="205"/>
      <c r="B49" s="207" t="s">
        <v>66</v>
      </c>
      <c r="C49" s="205"/>
      <c r="D49" s="206">
        <f>D50+D51+D52+D53+D54+D55</f>
        <v>16.560000000000002</v>
      </c>
      <c r="E49" s="206">
        <f t="shared" ref="E49:G49" si="3">E50+E51+E52+E53+E54+E55</f>
        <v>14.139999999999999</v>
      </c>
      <c r="F49" s="206">
        <f t="shared" si="3"/>
        <v>76.66</v>
      </c>
      <c r="G49" s="206">
        <f t="shared" si="3"/>
        <v>509.39000000000004</v>
      </c>
    </row>
    <row r="50" spans="1:25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5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</row>
    <row r="52" spans="1:25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</row>
    <row r="53" spans="1:25" ht="24.75" customHeight="1">
      <c r="A53" s="208" t="s">
        <v>162</v>
      </c>
      <c r="B53" s="209" t="s">
        <v>247</v>
      </c>
      <c r="C53" s="208">
        <v>203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5"/>
      <c r="N53" s="184"/>
      <c r="O53" s="184"/>
      <c r="P53" s="184"/>
      <c r="Q53" s="184"/>
      <c r="R53" s="184"/>
    </row>
    <row r="54" spans="1:25" ht="12" customHeight="1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5"/>
      <c r="N54" s="184"/>
      <c r="O54" s="184"/>
      <c r="P54" s="184"/>
      <c r="Q54" s="184"/>
      <c r="R54" s="184"/>
    </row>
    <row r="55" spans="1:25">
      <c r="A55" s="208"/>
      <c r="B55" s="209" t="s">
        <v>11</v>
      </c>
      <c r="C55" s="208">
        <v>20</v>
      </c>
      <c r="D55" s="210">
        <v>1.52</v>
      </c>
      <c r="E55" s="210">
        <v>0.16</v>
      </c>
      <c r="F55" s="210">
        <v>9.84</v>
      </c>
      <c r="G55" s="210">
        <v>49.17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</row>
    <row r="56" spans="1:25">
      <c r="A56" s="226" t="s">
        <v>221</v>
      </c>
      <c r="B56" s="227"/>
      <c r="C56" s="215">
        <f>C50+C51+C52+C53+C54+C55</f>
        <v>538</v>
      </c>
      <c r="D56" s="214"/>
      <c r="E56" s="214"/>
      <c r="F56" s="214"/>
      <c r="G56" s="214"/>
    </row>
    <row r="57" spans="1:25" ht="27.95" customHeight="1">
      <c r="A57" s="228" t="s">
        <v>64</v>
      </c>
      <c r="B57" s="228"/>
      <c r="C57" s="228"/>
      <c r="D57" s="206">
        <f>D58</f>
        <v>24.32</v>
      </c>
      <c r="E57" s="206">
        <f>E58</f>
        <v>12.729999999999999</v>
      </c>
      <c r="F57" s="206">
        <f>F58</f>
        <v>86.73</v>
      </c>
      <c r="G57" s="206">
        <f>G58</f>
        <v>573.35</v>
      </c>
    </row>
    <row r="58" spans="1:25">
      <c r="A58" s="205"/>
      <c r="B58" s="207" t="s">
        <v>66</v>
      </c>
      <c r="C58" s="205"/>
      <c r="D58" s="206">
        <f>D59+D60+D61+D62</f>
        <v>24.32</v>
      </c>
      <c r="E58" s="206">
        <f t="shared" ref="E58:G58" si="4">E59+E60+E61+E62</f>
        <v>12.729999999999999</v>
      </c>
      <c r="F58" s="206">
        <f t="shared" si="4"/>
        <v>86.73</v>
      </c>
      <c r="G58" s="206">
        <f t="shared" si="4"/>
        <v>573.35</v>
      </c>
    </row>
    <row r="59" spans="1:25" ht="17.25" customHeight="1">
      <c r="A59" s="211" t="s">
        <v>249</v>
      </c>
      <c r="B59" s="209" t="s">
        <v>248</v>
      </c>
      <c r="C59" s="208">
        <v>100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</row>
    <row r="60" spans="1:25" ht="13.5" customHeight="1">
      <c r="A60" s="208" t="s">
        <v>33</v>
      </c>
      <c r="B60" s="209" t="s">
        <v>12</v>
      </c>
      <c r="C60" s="208">
        <v>150</v>
      </c>
      <c r="D60" s="210">
        <v>5.64</v>
      </c>
      <c r="E60" s="210">
        <v>2.84</v>
      </c>
      <c r="F60" s="210">
        <v>36</v>
      </c>
      <c r="G60" s="210">
        <v>201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</row>
    <row r="61" spans="1:25" ht="14.25" customHeight="1">
      <c r="A61" s="211" t="s">
        <v>250</v>
      </c>
      <c r="B61" s="209" t="s">
        <v>257</v>
      </c>
      <c r="C61" s="208">
        <v>200</v>
      </c>
      <c r="D61" s="210">
        <v>0.1</v>
      </c>
      <c r="E61" s="210">
        <v>0.04</v>
      </c>
      <c r="F61" s="210">
        <v>15.71</v>
      </c>
      <c r="G61" s="210">
        <v>63.6</v>
      </c>
      <c r="H61" s="186"/>
      <c r="I61" s="182"/>
      <c r="J61" s="186"/>
      <c r="K61" s="186"/>
      <c r="L61" s="182"/>
      <c r="M61" s="186"/>
      <c r="N61" s="186"/>
      <c r="O61" s="182"/>
      <c r="P61" s="186"/>
      <c r="Q61" s="186"/>
      <c r="R61" s="186"/>
      <c r="S61" s="186"/>
      <c r="T61" s="186"/>
      <c r="U61" s="186"/>
      <c r="V61" s="186"/>
      <c r="W61" s="186"/>
      <c r="X61" s="186"/>
      <c r="Y61" s="186"/>
    </row>
    <row r="62" spans="1:25" ht="14.25" customHeight="1">
      <c r="A62" s="211"/>
      <c r="B62" s="213" t="s">
        <v>11</v>
      </c>
      <c r="C62" s="211">
        <v>50</v>
      </c>
      <c r="D62" s="214">
        <v>3.8</v>
      </c>
      <c r="E62" s="214">
        <v>0.4</v>
      </c>
      <c r="F62" s="214">
        <v>24.6</v>
      </c>
      <c r="G62" s="214">
        <v>122.9</v>
      </c>
      <c r="H62" s="186"/>
      <c r="I62" s="187"/>
      <c r="J62" s="186"/>
      <c r="K62" s="186"/>
      <c r="L62" s="187"/>
      <c r="M62" s="182"/>
      <c r="N62" s="182"/>
      <c r="O62" s="182"/>
      <c r="P62" s="182"/>
      <c r="Q62" s="182"/>
      <c r="R62" s="182"/>
      <c r="S62" s="182"/>
      <c r="T62" s="182"/>
      <c r="U62" s="182"/>
      <c r="V62" s="186"/>
      <c r="W62" s="182"/>
      <c r="X62" s="182"/>
      <c r="Y62" s="187"/>
    </row>
    <row r="63" spans="1:25" ht="17.25" customHeight="1">
      <c r="A63" s="226" t="s">
        <v>221</v>
      </c>
      <c r="B63" s="227"/>
      <c r="C63" s="215">
        <f>C59+C60+C61+C62</f>
        <v>500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</row>
    <row r="64" spans="1:25" ht="27.95" customHeight="1">
      <c r="A64" s="228" t="s">
        <v>218</v>
      </c>
      <c r="B64" s="228"/>
      <c r="C64" s="228"/>
      <c r="D64" s="206">
        <f>D65</f>
        <v>17.100000000000001</v>
      </c>
      <c r="E64" s="206">
        <f>E65</f>
        <v>18.02</v>
      </c>
      <c r="F64" s="206">
        <f>F65</f>
        <v>58.879999999999995</v>
      </c>
      <c r="G64" s="206">
        <f>G65</f>
        <v>481.47</v>
      </c>
    </row>
    <row r="65" spans="1:26">
      <c r="A65" s="205"/>
      <c r="B65" s="207" t="s">
        <v>66</v>
      </c>
      <c r="C65" s="205"/>
      <c r="D65" s="206">
        <f>D66+D67+D68+D69+D70</f>
        <v>17.100000000000001</v>
      </c>
      <c r="E65" s="206">
        <f t="shared" ref="E65:G65" si="5">E66+E67+E68+E69+E70</f>
        <v>18.02</v>
      </c>
      <c r="F65" s="206">
        <f t="shared" si="5"/>
        <v>58.879999999999995</v>
      </c>
      <c r="G65" s="206">
        <f t="shared" si="5"/>
        <v>481.47</v>
      </c>
    </row>
    <row r="66" spans="1:26">
      <c r="A66" s="208" t="s">
        <v>251</v>
      </c>
      <c r="B66" s="209" t="s">
        <v>252</v>
      </c>
      <c r="C66" s="208">
        <v>60</v>
      </c>
      <c r="D66" s="217">
        <v>0.48</v>
      </c>
      <c r="E66" s="210">
        <v>0</v>
      </c>
      <c r="F66" s="210">
        <v>1.02</v>
      </c>
      <c r="G66" s="210">
        <v>6</v>
      </c>
    </row>
    <row r="67" spans="1:26">
      <c r="A67" s="208" t="s">
        <v>131</v>
      </c>
      <c r="B67" s="209" t="s">
        <v>141</v>
      </c>
      <c r="C67" s="208">
        <v>90</v>
      </c>
      <c r="D67" s="210">
        <v>11.84</v>
      </c>
      <c r="E67" s="210">
        <v>10.06</v>
      </c>
      <c r="F67" s="210">
        <v>16.03</v>
      </c>
      <c r="G67" s="210">
        <v>208</v>
      </c>
    </row>
    <row r="68" spans="1:26">
      <c r="A68" s="208" t="s">
        <v>34</v>
      </c>
      <c r="B68" s="209" t="s">
        <v>32</v>
      </c>
      <c r="C68" s="216">
        <v>150</v>
      </c>
      <c r="D68" s="210">
        <v>3.26</v>
      </c>
      <c r="E68" s="210">
        <v>7.8</v>
      </c>
      <c r="F68" s="210">
        <v>21.99</v>
      </c>
      <c r="G68" s="210">
        <v>176.3</v>
      </c>
    </row>
    <row r="69" spans="1:26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6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6">
      <c r="A71" s="226" t="s">
        <v>221</v>
      </c>
      <c r="B71" s="227"/>
      <c r="C71" s="218">
        <f>C66+C67+C68+C69+C70</f>
        <v>520</v>
      </c>
      <c r="D71" s="210"/>
      <c r="E71" s="210"/>
      <c r="F71" s="210"/>
      <c r="G71" s="210"/>
    </row>
    <row r="72" spans="1:26" ht="27.95" customHeight="1">
      <c r="A72" s="228" t="s">
        <v>219</v>
      </c>
      <c r="B72" s="228"/>
      <c r="C72" s="228"/>
      <c r="D72" s="206">
        <f>D73</f>
        <v>30.259999999999998</v>
      </c>
      <c r="E72" s="206">
        <f>E73</f>
        <v>9.4700000000000006</v>
      </c>
      <c r="F72" s="206">
        <f>F73</f>
        <v>86.06</v>
      </c>
      <c r="G72" s="206">
        <f>G73</f>
        <v>560.89</v>
      </c>
    </row>
    <row r="73" spans="1:26">
      <c r="A73" s="205"/>
      <c r="B73" s="207" t="s">
        <v>66</v>
      </c>
      <c r="C73" s="205"/>
      <c r="D73" s="206">
        <f>D74+D75+D76+D77</f>
        <v>30.259999999999998</v>
      </c>
      <c r="E73" s="206">
        <f t="shared" ref="E73:G73" si="6">E74+E75+E76+E77</f>
        <v>9.4700000000000006</v>
      </c>
      <c r="F73" s="206">
        <f t="shared" si="6"/>
        <v>86.06</v>
      </c>
      <c r="G73" s="206">
        <f t="shared" si="6"/>
        <v>560.89</v>
      </c>
    </row>
    <row r="74" spans="1:26" ht="25.5">
      <c r="A74" s="208" t="s">
        <v>253</v>
      </c>
      <c r="B74" s="209" t="s">
        <v>254</v>
      </c>
      <c r="C74" s="208">
        <v>150</v>
      </c>
      <c r="D74" s="210">
        <v>24.91</v>
      </c>
      <c r="E74" s="210">
        <v>9.07</v>
      </c>
      <c r="F74" s="210">
        <v>39.630000000000003</v>
      </c>
      <c r="G74" s="210">
        <v>339.75</v>
      </c>
    </row>
    <row r="75" spans="1:26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6" ht="25.5">
      <c r="A76" s="208" t="s">
        <v>42</v>
      </c>
      <c r="B76" s="209" t="s">
        <v>258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6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6">
      <c r="A78" s="226" t="s">
        <v>221</v>
      </c>
      <c r="B78" s="227"/>
      <c r="C78" s="205">
        <f>SUM(C74:C77)</f>
        <v>500</v>
      </c>
      <c r="D78" s="210"/>
      <c r="E78" s="210"/>
      <c r="F78" s="210"/>
      <c r="G78" s="210"/>
    </row>
    <row r="79" spans="1:26" ht="27.95" customHeight="1">
      <c r="A79" s="228" t="s">
        <v>220</v>
      </c>
      <c r="B79" s="228"/>
      <c r="C79" s="228"/>
      <c r="D79" s="206">
        <f>D80</f>
        <v>19.990000000000002</v>
      </c>
      <c r="E79" s="206">
        <f>E80</f>
        <v>8.73</v>
      </c>
      <c r="F79" s="206">
        <f>F80</f>
        <v>80.900000000000006</v>
      </c>
      <c r="G79" s="206">
        <f>G80</f>
        <v>498.59000000000003</v>
      </c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>
      <c r="A80" s="205"/>
      <c r="B80" s="207" t="s">
        <v>66</v>
      </c>
      <c r="C80" s="205"/>
      <c r="D80" s="206">
        <f>D81+D82+D83+D84</f>
        <v>19.990000000000002</v>
      </c>
      <c r="E80" s="206">
        <f t="shared" ref="E80:G80" si="7">E81+E82+E83+E84</f>
        <v>8.73</v>
      </c>
      <c r="F80" s="206">
        <f t="shared" si="7"/>
        <v>80.900000000000006</v>
      </c>
      <c r="G80" s="206">
        <f t="shared" si="7"/>
        <v>498.59000000000003</v>
      </c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9"/>
    </row>
    <row r="81" spans="1:25">
      <c r="A81" s="208" t="s">
        <v>256</v>
      </c>
      <c r="B81" s="209" t="s">
        <v>255</v>
      </c>
      <c r="C81" s="208">
        <v>100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2"/>
      <c r="P81" s="186"/>
      <c r="Q81" s="186"/>
      <c r="R81" s="186"/>
      <c r="S81" s="186"/>
      <c r="T81" s="186"/>
      <c r="U81" s="186"/>
      <c r="V81" s="186"/>
      <c r="W81" s="186"/>
      <c r="X81" s="186"/>
      <c r="Y81" s="186"/>
    </row>
    <row r="82" spans="1:25">
      <c r="A82" s="208" t="s">
        <v>171</v>
      </c>
      <c r="B82" s="209" t="s">
        <v>150</v>
      </c>
      <c r="C82" s="208">
        <v>150</v>
      </c>
      <c r="D82" s="210">
        <v>3.81</v>
      </c>
      <c r="E82" s="210">
        <v>2.72</v>
      </c>
      <c r="F82" s="210">
        <v>40</v>
      </c>
      <c r="G82" s="210">
        <v>208.48</v>
      </c>
      <c r="H82" s="186"/>
      <c r="I82" s="186"/>
      <c r="J82" s="186"/>
      <c r="K82" s="186"/>
      <c r="L82" s="186"/>
      <c r="M82" s="182"/>
      <c r="N82" s="182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</row>
    <row r="83" spans="1:25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2"/>
      <c r="J83" s="186"/>
      <c r="K83" s="186"/>
      <c r="L83" s="186"/>
      <c r="M83" s="186"/>
      <c r="N83" s="186"/>
      <c r="O83" s="182"/>
      <c r="P83" s="182"/>
      <c r="Q83" s="182"/>
      <c r="R83" s="182"/>
      <c r="S83" s="182"/>
      <c r="T83" s="182"/>
      <c r="U83" s="182"/>
      <c r="V83" s="186"/>
      <c r="W83" s="182"/>
      <c r="X83" s="182"/>
      <c r="Y83" s="186"/>
    </row>
    <row r="84" spans="1:25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7"/>
      <c r="J84" s="186"/>
      <c r="K84" s="186"/>
      <c r="L84" s="187"/>
      <c r="M84" s="182"/>
      <c r="N84" s="182"/>
      <c r="O84" s="182"/>
      <c r="P84" s="182"/>
      <c r="Q84" s="182"/>
      <c r="R84" s="182"/>
      <c r="S84" s="182"/>
      <c r="T84" s="182"/>
      <c r="U84" s="182"/>
      <c r="V84" s="186"/>
      <c r="W84" s="182"/>
      <c r="X84" s="182"/>
      <c r="Y84" s="187"/>
    </row>
    <row r="85" spans="1:25">
      <c r="A85" s="226" t="s">
        <v>221</v>
      </c>
      <c r="B85" s="227"/>
      <c r="C85" s="218">
        <f>SUM(C81:C84)</f>
        <v>500</v>
      </c>
      <c r="D85" s="208"/>
      <c r="E85" s="208"/>
      <c r="F85" s="208"/>
      <c r="G85" s="208"/>
      <c r="H85" s="190"/>
      <c r="I85" s="191"/>
      <c r="J85" s="190"/>
      <c r="K85" s="190"/>
      <c r="L85" s="190"/>
      <c r="M85" s="192"/>
      <c r="N85" s="192"/>
      <c r="O85" s="191"/>
      <c r="P85" s="191"/>
      <c r="Q85" s="191"/>
      <c r="R85" s="191"/>
      <c r="S85" s="191"/>
      <c r="T85" s="191"/>
      <c r="U85" s="191"/>
      <c r="V85" s="192"/>
      <c r="W85" s="191"/>
      <c r="X85" s="191"/>
      <c r="Y85" s="192"/>
    </row>
    <row r="86" spans="1:25">
      <c r="A86" s="228" t="s">
        <v>259</v>
      </c>
      <c r="B86" s="228"/>
      <c r="C86" s="228"/>
      <c r="D86" s="206">
        <f>D87</f>
        <v>17.190000000000001</v>
      </c>
      <c r="E86" s="206">
        <f>E87</f>
        <v>20.77</v>
      </c>
      <c r="F86" s="206">
        <f>F87</f>
        <v>76.19</v>
      </c>
      <c r="G86" s="206">
        <f>G87</f>
        <v>575.26</v>
      </c>
    </row>
    <row r="87" spans="1:25">
      <c r="A87" s="205"/>
      <c r="B87" s="207" t="s">
        <v>66</v>
      </c>
      <c r="C87" s="205"/>
      <c r="D87" s="206">
        <f>D88+D89+D90+D91+D92+D93</f>
        <v>17.190000000000001</v>
      </c>
      <c r="E87" s="206">
        <f t="shared" ref="E87:G87" si="8">E88+E89+E90+E91+E92+E93</f>
        <v>20.77</v>
      </c>
      <c r="F87" s="206">
        <f t="shared" si="8"/>
        <v>76.19</v>
      </c>
      <c r="G87" s="206">
        <f t="shared" si="8"/>
        <v>575.26</v>
      </c>
    </row>
    <row r="88" spans="1:25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5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5" ht="25.5">
      <c r="A90" s="208" t="s">
        <v>162</v>
      </c>
      <c r="B90" s="209" t="s">
        <v>188</v>
      </c>
      <c r="C90" s="208">
        <v>205</v>
      </c>
      <c r="D90" s="210">
        <v>8.5</v>
      </c>
      <c r="E90" s="210">
        <v>9.4499999999999993</v>
      </c>
      <c r="F90" s="210">
        <v>16.13</v>
      </c>
      <c r="G90" s="210">
        <v>183.57</v>
      </c>
    </row>
    <row r="91" spans="1:25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5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5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5">
      <c r="A94" s="226" t="s">
        <v>221</v>
      </c>
      <c r="B94" s="227"/>
      <c r="C94" s="215">
        <f>C88+C89+C90+C91+C92+C93</f>
        <v>500</v>
      </c>
      <c r="D94" s="214"/>
      <c r="E94" s="214"/>
      <c r="F94" s="214"/>
      <c r="G94" s="214" t="s">
        <v>233</v>
      </c>
    </row>
    <row r="95" spans="1:25">
      <c r="A95" s="228" t="s">
        <v>260</v>
      </c>
      <c r="B95" s="228"/>
      <c r="C95" s="228"/>
      <c r="D95" s="206">
        <f>D96</f>
        <v>20.979999999999997</v>
      </c>
      <c r="E95" s="206">
        <f>E96</f>
        <v>17.579999999999998</v>
      </c>
      <c r="F95" s="206">
        <f>F96</f>
        <v>78.259999999999991</v>
      </c>
      <c r="G95" s="206">
        <f>G96</f>
        <v>569.04999999999995</v>
      </c>
    </row>
    <row r="96" spans="1:25">
      <c r="A96" s="205"/>
      <c r="B96" s="207" t="s">
        <v>66</v>
      </c>
      <c r="C96" s="205"/>
      <c r="D96" s="206">
        <f>D97+D98+D99+D100+D101</f>
        <v>20.979999999999997</v>
      </c>
      <c r="E96" s="206">
        <f t="shared" ref="E96:G96" si="9">E97+E98+E99+E100+E101</f>
        <v>17.579999999999998</v>
      </c>
      <c r="F96" s="206">
        <f t="shared" si="9"/>
        <v>78.259999999999991</v>
      </c>
      <c r="G96" s="206">
        <f t="shared" si="9"/>
        <v>569.04999999999995</v>
      </c>
    </row>
    <row r="97" spans="1:7">
      <c r="A97" s="208" t="s">
        <v>131</v>
      </c>
      <c r="B97" s="209" t="s">
        <v>141</v>
      </c>
      <c r="C97" s="208">
        <v>90</v>
      </c>
      <c r="D97" s="210">
        <v>11.84</v>
      </c>
      <c r="E97" s="210">
        <v>10.06</v>
      </c>
      <c r="F97" s="210">
        <v>16.03</v>
      </c>
      <c r="G97" s="210">
        <v>208</v>
      </c>
    </row>
    <row r="98" spans="1:7">
      <c r="A98" s="211" t="s">
        <v>38</v>
      </c>
      <c r="B98" s="209" t="s">
        <v>36</v>
      </c>
      <c r="C98" s="208">
        <v>150</v>
      </c>
      <c r="D98" s="210">
        <v>4.7699999999999996</v>
      </c>
      <c r="E98" s="210">
        <v>5.19</v>
      </c>
      <c r="F98" s="210">
        <v>29.63</v>
      </c>
      <c r="G98" s="210">
        <v>184.31</v>
      </c>
    </row>
    <row r="99" spans="1:7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>
      <c r="A100" s="208" t="s">
        <v>42</v>
      </c>
      <c r="B100" s="209" t="s">
        <v>258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>
      <c r="A101" s="208"/>
      <c r="B101" s="209" t="s">
        <v>11</v>
      </c>
      <c r="C101" s="208">
        <v>40</v>
      </c>
      <c r="D101" s="210">
        <v>3.04</v>
      </c>
      <c r="E101" s="210">
        <v>0.32</v>
      </c>
      <c r="F101" s="210">
        <v>19.68</v>
      </c>
      <c r="G101" s="210">
        <v>98.34</v>
      </c>
    </row>
    <row r="102" spans="1:7">
      <c r="A102" s="226" t="s">
        <v>221</v>
      </c>
      <c r="B102" s="227"/>
      <c r="C102" s="205">
        <f>SUM(C97:C101)</f>
        <v>500</v>
      </c>
      <c r="D102" s="210"/>
      <c r="E102" s="210"/>
      <c r="F102" s="210"/>
      <c r="G102" s="210"/>
    </row>
    <row r="103" spans="1:7">
      <c r="A103" s="228" t="s">
        <v>261</v>
      </c>
      <c r="B103" s="228"/>
      <c r="C103" s="228"/>
      <c r="D103" s="206">
        <f>D104</f>
        <v>18.22</v>
      </c>
      <c r="E103" s="206">
        <f>E104</f>
        <v>26.92</v>
      </c>
      <c r="F103" s="206">
        <f>F104</f>
        <v>48.14</v>
      </c>
      <c r="G103" s="206">
        <f>G104</f>
        <v>514.2600000000001</v>
      </c>
    </row>
    <row r="104" spans="1:7">
      <c r="A104" s="205"/>
      <c r="B104" s="207" t="s">
        <v>66</v>
      </c>
      <c r="C104" s="205"/>
      <c r="D104" s="206">
        <f>D105+D106+D107+D108+D109</f>
        <v>18.22</v>
      </c>
      <c r="E104" s="206">
        <f t="shared" ref="E104:G104" si="10">E105+E106+E107+E108+E109</f>
        <v>26.92</v>
      </c>
      <c r="F104" s="206">
        <f t="shared" si="10"/>
        <v>48.14</v>
      </c>
      <c r="G104" s="206">
        <f t="shared" si="10"/>
        <v>514.2600000000001</v>
      </c>
    </row>
    <row r="105" spans="1:7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>
      <c r="A106" s="208" t="s">
        <v>245</v>
      </c>
      <c r="B106" s="209" t="s">
        <v>246</v>
      </c>
      <c r="C106" s="208">
        <v>150</v>
      </c>
      <c r="D106" s="210">
        <v>14.58</v>
      </c>
      <c r="E106" s="210">
        <v>19.3</v>
      </c>
      <c r="F106" s="210">
        <v>2.81</v>
      </c>
      <c r="G106" s="210">
        <v>243.26</v>
      </c>
    </row>
    <row r="107" spans="1:7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>
      <c r="A108" s="211" t="s">
        <v>250</v>
      </c>
      <c r="B108" s="209" t="s">
        <v>257</v>
      </c>
      <c r="C108" s="208">
        <v>200</v>
      </c>
      <c r="D108" s="210">
        <v>0.1</v>
      </c>
      <c r="E108" s="210">
        <v>0.04</v>
      </c>
      <c r="F108" s="210">
        <v>15.71</v>
      </c>
      <c r="G108" s="210">
        <v>63.6</v>
      </c>
    </row>
    <row r="109" spans="1:7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>
      <c r="A110" s="226" t="s">
        <v>221</v>
      </c>
      <c r="B110" s="227"/>
      <c r="C110" s="205">
        <f>C105+C106+C107+C108+C109</f>
        <v>500</v>
      </c>
      <c r="D110" s="210"/>
      <c r="E110" s="210"/>
      <c r="F110" s="210"/>
      <c r="G110" s="210"/>
    </row>
    <row r="111" spans="1:7">
      <c r="A111" s="228" t="s">
        <v>262</v>
      </c>
      <c r="B111" s="228"/>
      <c r="C111" s="228"/>
      <c r="D111" s="206">
        <f>D112</f>
        <v>15.969999999999999</v>
      </c>
      <c r="E111" s="206">
        <f>E112</f>
        <v>18.309999999999999</v>
      </c>
      <c r="F111" s="206">
        <f>F112</f>
        <v>79.72999999999999</v>
      </c>
      <c r="G111" s="206">
        <f>G112</f>
        <v>558.41</v>
      </c>
    </row>
    <row r="112" spans="1:7">
      <c r="A112" s="205"/>
      <c r="B112" s="207" t="s">
        <v>66</v>
      </c>
      <c r="C112" s="205"/>
      <c r="D112" s="206">
        <f>D113+D114+D115+D116</f>
        <v>15.969999999999999</v>
      </c>
      <c r="E112" s="206">
        <f t="shared" ref="E112:G112" si="11">E113+E114+E115+E116</f>
        <v>18.309999999999999</v>
      </c>
      <c r="F112" s="206">
        <f t="shared" si="11"/>
        <v>79.72999999999999</v>
      </c>
      <c r="G112" s="206">
        <f t="shared" si="11"/>
        <v>558.41</v>
      </c>
    </row>
    <row r="113" spans="1:7">
      <c r="A113" s="211" t="s">
        <v>43</v>
      </c>
      <c r="B113" s="209" t="s">
        <v>226</v>
      </c>
      <c r="C113" s="208">
        <v>100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>
      <c r="A114" s="208" t="s">
        <v>34</v>
      </c>
      <c r="B114" s="209" t="s">
        <v>32</v>
      </c>
      <c r="C114" s="216">
        <v>150</v>
      </c>
      <c r="D114" s="210">
        <v>3.26</v>
      </c>
      <c r="E114" s="210">
        <v>7.8</v>
      </c>
      <c r="F114" s="210">
        <v>21.99</v>
      </c>
      <c r="G114" s="210">
        <v>176.3</v>
      </c>
    </row>
    <row r="115" spans="1:7">
      <c r="A115" s="211" t="s">
        <v>244</v>
      </c>
      <c r="B115" s="213" t="s">
        <v>269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>
      <c r="A117" s="226" t="s">
        <v>221</v>
      </c>
      <c r="B117" s="227"/>
      <c r="C117" s="218">
        <f>C113+C114+C115+C116</f>
        <v>500</v>
      </c>
      <c r="D117" s="210"/>
      <c r="E117" s="210"/>
      <c r="F117" s="210"/>
      <c r="G117" s="210"/>
    </row>
    <row r="118" spans="1:7">
      <c r="A118" s="228" t="s">
        <v>263</v>
      </c>
      <c r="B118" s="228"/>
      <c r="C118" s="228"/>
      <c r="D118" s="206">
        <f>D119</f>
        <v>14.21</v>
      </c>
      <c r="E118" s="206">
        <f>E119</f>
        <v>16.169999999999998</v>
      </c>
      <c r="F118" s="206">
        <f>F119</f>
        <v>72.59</v>
      </c>
      <c r="G118" s="206">
        <f>G119</f>
        <v>500.66999999999996</v>
      </c>
    </row>
    <row r="119" spans="1:7">
      <c r="A119" s="205"/>
      <c r="B119" s="207" t="s">
        <v>66</v>
      </c>
      <c r="C119" s="205"/>
      <c r="D119" s="206">
        <f>D120+D121+D122+D123</f>
        <v>14.21</v>
      </c>
      <c r="E119" s="206">
        <f t="shared" ref="E119:G119" si="12">E120+E121+E122+E123</f>
        <v>16.169999999999998</v>
      </c>
      <c r="F119" s="206">
        <f t="shared" si="12"/>
        <v>72.59</v>
      </c>
      <c r="G119" s="206">
        <f t="shared" si="12"/>
        <v>500.66999999999996</v>
      </c>
    </row>
    <row r="120" spans="1:7">
      <c r="A120" s="208" t="s">
        <v>174</v>
      </c>
      <c r="B120" s="209" t="s">
        <v>136</v>
      </c>
      <c r="C120" s="216">
        <v>60</v>
      </c>
      <c r="D120" s="210">
        <v>0.94</v>
      </c>
      <c r="E120" s="210">
        <v>3.06</v>
      </c>
      <c r="F120" s="210">
        <v>5.66</v>
      </c>
      <c r="G120" s="210">
        <v>55.26</v>
      </c>
    </row>
    <row r="121" spans="1:7">
      <c r="A121" s="208" t="s">
        <v>271</v>
      </c>
      <c r="B121" s="209" t="s">
        <v>270</v>
      </c>
      <c r="C121" s="208">
        <v>200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>
      <c r="A123" s="211"/>
      <c r="B123" s="209" t="s">
        <v>11</v>
      </c>
      <c r="C123" s="208">
        <v>40</v>
      </c>
      <c r="D123" s="210">
        <v>3.04</v>
      </c>
      <c r="E123" s="210">
        <v>0.32</v>
      </c>
      <c r="F123" s="210">
        <v>19.68</v>
      </c>
      <c r="G123" s="210">
        <v>98.34</v>
      </c>
    </row>
    <row r="124" spans="1:7">
      <c r="A124" s="226" t="s">
        <v>221</v>
      </c>
      <c r="B124" s="227"/>
      <c r="C124" s="205">
        <f>SUM(C120:C123)</f>
        <v>500</v>
      </c>
      <c r="D124" s="210"/>
      <c r="E124" s="210"/>
      <c r="F124" s="210"/>
      <c r="G124" s="210"/>
    </row>
    <row r="125" spans="1:7">
      <c r="A125" s="228" t="s">
        <v>264</v>
      </c>
      <c r="B125" s="228"/>
      <c r="C125" s="228"/>
      <c r="D125" s="206">
        <f>D126</f>
        <v>12.59</v>
      </c>
      <c r="E125" s="206">
        <f t="shared" ref="E125:G125" si="13">E126</f>
        <v>6.6800000000000006</v>
      </c>
      <c r="F125" s="206">
        <f t="shared" si="13"/>
        <v>88.600000000000023</v>
      </c>
      <c r="G125" s="206">
        <f t="shared" si="13"/>
        <v>486.17000000000007</v>
      </c>
    </row>
    <row r="126" spans="1:7">
      <c r="A126" s="205"/>
      <c r="B126" s="207" t="s">
        <v>66</v>
      </c>
      <c r="C126" s="205"/>
      <c r="D126" s="206">
        <f>D127+D128+D129+D130</f>
        <v>12.59</v>
      </c>
      <c r="E126" s="206">
        <f t="shared" ref="E126:G126" si="14">E127+E128+E129+E130</f>
        <v>6.6800000000000006</v>
      </c>
      <c r="F126" s="206">
        <f t="shared" si="14"/>
        <v>88.600000000000023</v>
      </c>
      <c r="G126" s="206">
        <f t="shared" si="14"/>
        <v>486.17000000000007</v>
      </c>
    </row>
    <row r="127" spans="1:7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>
      <c r="A128" s="208" t="s">
        <v>162</v>
      </c>
      <c r="B128" s="209" t="s">
        <v>189</v>
      </c>
      <c r="C128" s="208">
        <v>203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8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8">
      <c r="A130" s="211"/>
      <c r="B130" s="209" t="s">
        <v>11</v>
      </c>
      <c r="C130" s="208">
        <v>40</v>
      </c>
      <c r="D130" s="210">
        <v>3.04</v>
      </c>
      <c r="E130" s="210">
        <v>0.32</v>
      </c>
      <c r="F130" s="210">
        <v>19.68</v>
      </c>
      <c r="G130" s="210">
        <v>98.34</v>
      </c>
    </row>
    <row r="131" spans="1:8">
      <c r="A131" s="226" t="s">
        <v>221</v>
      </c>
      <c r="B131" s="227"/>
      <c r="C131" s="215">
        <f>C127+C128+C129+C130</f>
        <v>543</v>
      </c>
      <c r="D131" s="214"/>
      <c r="E131" s="214"/>
      <c r="F131" s="214"/>
      <c r="G131" s="214"/>
    </row>
    <row r="132" spans="1:8">
      <c r="A132" s="228" t="s">
        <v>265</v>
      </c>
      <c r="B132" s="228"/>
      <c r="C132" s="228"/>
      <c r="D132" s="206">
        <f>D133</f>
        <v>17.420000000000002</v>
      </c>
      <c r="E132" s="206">
        <f>E133</f>
        <v>20.779999999999998</v>
      </c>
      <c r="F132" s="206">
        <f>F133</f>
        <v>70.63</v>
      </c>
      <c r="G132" s="206">
        <f>G133</f>
        <v>550.04999999999995</v>
      </c>
    </row>
    <row r="133" spans="1:8">
      <c r="A133" s="205"/>
      <c r="B133" s="207" t="s">
        <v>66</v>
      </c>
      <c r="C133" s="205"/>
      <c r="D133" s="206">
        <f>D134+D135+D136+D137</f>
        <v>17.420000000000002</v>
      </c>
      <c r="E133" s="206">
        <f t="shared" ref="E133:G133" si="15">E134+E135+E136+E137</f>
        <v>20.779999999999998</v>
      </c>
      <c r="F133" s="206">
        <f t="shared" si="15"/>
        <v>70.63</v>
      </c>
      <c r="G133" s="206">
        <f t="shared" si="15"/>
        <v>550.04999999999995</v>
      </c>
    </row>
    <row r="134" spans="1:8">
      <c r="A134" s="212" t="s">
        <v>175</v>
      </c>
      <c r="B134" s="209" t="s">
        <v>142</v>
      </c>
      <c r="C134" s="208">
        <v>60</v>
      </c>
      <c r="D134" s="210">
        <v>0.74</v>
      </c>
      <c r="E134" s="210">
        <v>0.06</v>
      </c>
      <c r="F134" s="210">
        <v>16.920000000000002</v>
      </c>
      <c r="G134" s="210">
        <v>74.709999999999994</v>
      </c>
    </row>
    <row r="135" spans="1:8">
      <c r="A135" s="211" t="s">
        <v>227</v>
      </c>
      <c r="B135" s="209" t="s">
        <v>229</v>
      </c>
      <c r="C135" s="208">
        <v>200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8" ht="25.5">
      <c r="A136" s="208" t="s">
        <v>42</v>
      </c>
      <c r="B136" s="209" t="s">
        <v>258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8">
      <c r="A137" s="211"/>
      <c r="B137" s="209" t="s">
        <v>11</v>
      </c>
      <c r="C137" s="208">
        <v>40</v>
      </c>
      <c r="D137" s="210">
        <v>3.04</v>
      </c>
      <c r="E137" s="210">
        <v>0.32</v>
      </c>
      <c r="F137" s="210">
        <v>19.68</v>
      </c>
      <c r="G137" s="210">
        <v>98.34</v>
      </c>
    </row>
    <row r="138" spans="1:8">
      <c r="A138" s="226" t="s">
        <v>221</v>
      </c>
      <c r="B138" s="227"/>
      <c r="C138" s="215">
        <f>C134+C135+C136+C137</f>
        <v>500</v>
      </c>
      <c r="D138" s="214"/>
      <c r="E138" s="214"/>
      <c r="F138" s="214"/>
      <c r="G138" s="214"/>
    </row>
    <row r="139" spans="1:8">
      <c r="A139" s="228" t="s">
        <v>266</v>
      </c>
      <c r="B139" s="228"/>
      <c r="C139" s="228"/>
      <c r="D139" s="206">
        <f>D140</f>
        <v>19.23</v>
      </c>
      <c r="E139" s="206">
        <f>E140</f>
        <v>23.340000000000003</v>
      </c>
      <c r="F139" s="206">
        <f>F140</f>
        <v>76.22</v>
      </c>
      <c r="G139" s="206">
        <f>G140</f>
        <v>595.87</v>
      </c>
    </row>
    <row r="140" spans="1:8">
      <c r="A140" s="205"/>
      <c r="B140" s="207" t="s">
        <v>66</v>
      </c>
      <c r="C140" s="205"/>
      <c r="D140" s="206">
        <f>D141+D142+D143+D144</f>
        <v>19.23</v>
      </c>
      <c r="E140" s="206">
        <f t="shared" ref="E140:G140" si="16">E141+E142+E143+E144</f>
        <v>23.340000000000003</v>
      </c>
      <c r="F140" s="206">
        <f t="shared" si="16"/>
        <v>76.22</v>
      </c>
      <c r="G140" s="206">
        <f t="shared" si="16"/>
        <v>595.87</v>
      </c>
      <c r="H140" s="200"/>
    </row>
    <row r="141" spans="1:8">
      <c r="A141" s="208" t="s">
        <v>273</v>
      </c>
      <c r="B141" s="209" t="s">
        <v>272</v>
      </c>
      <c r="C141" s="208">
        <v>115</v>
      </c>
      <c r="D141" s="210">
        <v>11.12</v>
      </c>
      <c r="E141" s="210">
        <v>17.87</v>
      </c>
      <c r="F141" s="210">
        <v>4.74</v>
      </c>
      <c r="G141" s="210">
        <v>224.27</v>
      </c>
      <c r="H141" s="201"/>
    </row>
    <row r="142" spans="1:8">
      <c r="A142" s="211" t="s">
        <v>38</v>
      </c>
      <c r="B142" s="209" t="s">
        <v>36</v>
      </c>
      <c r="C142" s="208">
        <v>150</v>
      </c>
      <c r="D142" s="210">
        <v>4.7699999999999996</v>
      </c>
      <c r="E142" s="210">
        <v>5.19</v>
      </c>
      <c r="F142" s="210">
        <v>29.63</v>
      </c>
      <c r="G142" s="210">
        <v>184.31</v>
      </c>
    </row>
    <row r="143" spans="1:8" ht="25.5">
      <c r="A143" s="211" t="s">
        <v>276</v>
      </c>
      <c r="B143" s="209" t="s">
        <v>274</v>
      </c>
      <c r="C143" s="212" t="s">
        <v>275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8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7">
      <c r="A145" s="226" t="s">
        <v>221</v>
      </c>
      <c r="B145" s="227"/>
      <c r="C145" s="218">
        <f>C141+C142+C143+C144</f>
        <v>500</v>
      </c>
      <c r="D145" s="210"/>
      <c r="E145" s="210"/>
      <c r="F145" s="210"/>
      <c r="G145" s="210"/>
    </row>
    <row r="146" spans="1:7">
      <c r="A146" s="228" t="s">
        <v>267</v>
      </c>
      <c r="B146" s="228"/>
      <c r="C146" s="228"/>
      <c r="D146" s="206">
        <f>D147</f>
        <v>17.489999999999998</v>
      </c>
      <c r="E146" s="206">
        <f>E147</f>
        <v>21.9</v>
      </c>
      <c r="F146" s="206">
        <f>F147</f>
        <v>75.52000000000001</v>
      </c>
      <c r="G146" s="206">
        <f>G147</f>
        <v>579.52</v>
      </c>
    </row>
    <row r="147" spans="1:7">
      <c r="A147" s="205"/>
      <c r="B147" s="207" t="s">
        <v>66</v>
      </c>
      <c r="C147" s="205"/>
      <c r="D147" s="206">
        <f>D148+D149+D150+D151+D152</f>
        <v>17.489999999999998</v>
      </c>
      <c r="E147" s="206">
        <f t="shared" ref="E147:G147" si="17">E148+E149+E150+E151+E152</f>
        <v>21.9</v>
      </c>
      <c r="F147" s="206">
        <f t="shared" si="17"/>
        <v>75.52000000000001</v>
      </c>
      <c r="G147" s="206">
        <f t="shared" si="17"/>
        <v>579.52</v>
      </c>
    </row>
    <row r="148" spans="1:7">
      <c r="A148" s="208" t="s">
        <v>277</v>
      </c>
      <c r="B148" s="209" t="s">
        <v>278</v>
      </c>
      <c r="C148" s="208">
        <v>90</v>
      </c>
      <c r="D148" s="210">
        <v>10.18</v>
      </c>
      <c r="E148" s="210">
        <v>11.14</v>
      </c>
      <c r="F148" s="210">
        <v>10.17</v>
      </c>
      <c r="G148" s="210">
        <v>181.62</v>
      </c>
    </row>
    <row r="149" spans="1:7">
      <c r="A149" s="208" t="s">
        <v>132</v>
      </c>
      <c r="B149" s="209" t="s">
        <v>133</v>
      </c>
      <c r="C149" s="208">
        <v>150</v>
      </c>
      <c r="D149" s="210">
        <v>2.77</v>
      </c>
      <c r="E149" s="210">
        <v>8.08</v>
      </c>
      <c r="F149" s="210">
        <v>20.69</v>
      </c>
      <c r="G149" s="210">
        <v>166.56</v>
      </c>
    </row>
    <row r="150" spans="1:7">
      <c r="A150" s="211"/>
      <c r="B150" s="209" t="s">
        <v>62</v>
      </c>
      <c r="C150" s="208">
        <v>20</v>
      </c>
      <c r="D150" s="210">
        <v>1.5</v>
      </c>
      <c r="E150" s="210">
        <v>2.36</v>
      </c>
      <c r="F150" s="210">
        <v>14.98</v>
      </c>
      <c r="G150" s="210">
        <v>91</v>
      </c>
    </row>
    <row r="151" spans="1:7">
      <c r="A151" s="212" t="s">
        <v>164</v>
      </c>
      <c r="B151" s="209" t="s">
        <v>10</v>
      </c>
      <c r="C151" s="212">
        <v>200</v>
      </c>
      <c r="D151" s="210">
        <v>0</v>
      </c>
      <c r="E151" s="210">
        <v>0</v>
      </c>
      <c r="F151" s="210">
        <v>10</v>
      </c>
      <c r="G151" s="210">
        <v>42</v>
      </c>
    </row>
    <row r="152" spans="1:7">
      <c r="A152" s="211"/>
      <c r="B152" s="209" t="s">
        <v>11</v>
      </c>
      <c r="C152" s="208">
        <v>40</v>
      </c>
      <c r="D152" s="210">
        <v>3.04</v>
      </c>
      <c r="E152" s="210">
        <v>0.32</v>
      </c>
      <c r="F152" s="210">
        <v>19.68</v>
      </c>
      <c r="G152" s="210">
        <v>98.34</v>
      </c>
    </row>
    <row r="153" spans="1:7">
      <c r="A153" s="226" t="s">
        <v>221</v>
      </c>
      <c r="B153" s="227"/>
      <c r="C153" s="205">
        <f>SUM(C148:C152)</f>
        <v>500</v>
      </c>
      <c r="D153" s="210"/>
      <c r="E153" s="210"/>
      <c r="F153" s="210"/>
      <c r="G153" s="210"/>
    </row>
    <row r="154" spans="1:7">
      <c r="A154" s="228" t="s">
        <v>268</v>
      </c>
      <c r="B154" s="228"/>
      <c r="C154" s="228"/>
      <c r="D154" s="206">
        <f>D155</f>
        <v>28.703600000000002</v>
      </c>
      <c r="E154" s="206">
        <f>E155</f>
        <v>9.7033000000000005</v>
      </c>
      <c r="F154" s="206">
        <f>F155</f>
        <v>77.180000000000007</v>
      </c>
      <c r="G154" s="206">
        <f>G155</f>
        <v>532.07000000000005</v>
      </c>
    </row>
    <row r="155" spans="1:7">
      <c r="A155" s="205"/>
      <c r="B155" s="207" t="s">
        <v>66</v>
      </c>
      <c r="C155" s="205"/>
      <c r="D155" s="206">
        <f>D156+D157+D158+D159</f>
        <v>28.703600000000002</v>
      </c>
      <c r="E155" s="206">
        <f t="shared" ref="E155:G155" si="18">E156+E157+E158+E159</f>
        <v>9.7033000000000005</v>
      </c>
      <c r="F155" s="206">
        <f t="shared" si="18"/>
        <v>77.180000000000007</v>
      </c>
      <c r="G155" s="206">
        <f t="shared" si="18"/>
        <v>532.07000000000005</v>
      </c>
    </row>
    <row r="156" spans="1:7">
      <c r="A156" s="211"/>
      <c r="B156" s="209" t="s">
        <v>41</v>
      </c>
      <c r="C156" s="208">
        <v>110</v>
      </c>
      <c r="D156" s="210">
        <v>0.44</v>
      </c>
      <c r="E156" s="210">
        <v>0</v>
      </c>
      <c r="F156" s="210">
        <v>10.78</v>
      </c>
      <c r="G156" s="210">
        <v>47.12</v>
      </c>
    </row>
    <row r="157" spans="1:7" ht="25.5">
      <c r="A157" s="208" t="s">
        <v>39</v>
      </c>
      <c r="B157" s="219" t="s">
        <v>225</v>
      </c>
      <c r="C157" s="220">
        <v>150</v>
      </c>
      <c r="D157" s="221">
        <f>18.92*1.33+0.06</f>
        <v>25.223600000000001</v>
      </c>
      <c r="E157" s="221">
        <f>7.01*1.33+0.06</f>
        <v>9.3833000000000002</v>
      </c>
      <c r="F157" s="221">
        <f>15*1.33+16.77</f>
        <v>36.72</v>
      </c>
      <c r="G157" s="221">
        <v>344.61</v>
      </c>
    </row>
    <row r="158" spans="1:7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7">
      <c r="A159" s="211"/>
      <c r="B159" s="209" t="s">
        <v>11</v>
      </c>
      <c r="C159" s="208">
        <v>40</v>
      </c>
      <c r="D159" s="210">
        <v>3.04</v>
      </c>
      <c r="E159" s="210">
        <v>0.32</v>
      </c>
      <c r="F159" s="210">
        <v>19.68</v>
      </c>
      <c r="G159" s="210">
        <v>98.34</v>
      </c>
    </row>
    <row r="160" spans="1:7">
      <c r="A160" s="226" t="s">
        <v>221</v>
      </c>
      <c r="B160" s="227"/>
      <c r="C160" s="218">
        <f>C156+C157+C158+C159</f>
        <v>500</v>
      </c>
      <c r="D160" s="208"/>
      <c r="E160" s="208"/>
      <c r="F160" s="208"/>
      <c r="G160" s="208"/>
    </row>
  </sheetData>
  <mergeCells count="47">
    <mergeCell ref="A1:G2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D5:F5"/>
    <mergeCell ref="G5:G6"/>
    <mergeCell ref="A8:C8"/>
    <mergeCell ref="A85:B85"/>
    <mergeCell ref="A3:G4"/>
    <mergeCell ref="A56:B56"/>
    <mergeCell ref="A63:B63"/>
    <mergeCell ref="A71:B71"/>
    <mergeCell ref="A78:B78"/>
    <mergeCell ref="A18:B18"/>
    <mergeCell ref="A32:B32"/>
    <mergeCell ref="A25:B25"/>
    <mergeCell ref="A40:B40"/>
    <mergeCell ref="A47:B47"/>
    <mergeCell ref="A64:C64"/>
    <mergeCell ref="A72:C72"/>
    <mergeCell ref="A79:C79"/>
    <mergeCell ref="A86:C86"/>
    <mergeCell ref="A94:B94"/>
    <mergeCell ref="A95:C95"/>
    <mergeCell ref="A102:B102"/>
    <mergeCell ref="A103:C103"/>
    <mergeCell ref="A110:B110"/>
    <mergeCell ref="A111:C111"/>
    <mergeCell ref="A117:B117"/>
    <mergeCell ref="A118:C118"/>
    <mergeCell ref="A124:B124"/>
    <mergeCell ref="A125:C125"/>
    <mergeCell ref="A131:B131"/>
    <mergeCell ref="A132:C132"/>
    <mergeCell ref="A138:B138"/>
    <mergeCell ref="A139:C139"/>
    <mergeCell ref="A145:B145"/>
    <mergeCell ref="A146:C146"/>
    <mergeCell ref="A153:B153"/>
    <mergeCell ref="A154:C154"/>
    <mergeCell ref="A160:B160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160"/>
  <sheetViews>
    <sheetView tabSelected="1" zoomScale="98" zoomScaleNormal="98" workbookViewId="0">
      <selection activeCell="K147" sqref="K147"/>
    </sheetView>
  </sheetViews>
  <sheetFormatPr defaultRowHeight="12.75"/>
  <cols>
    <col min="1" max="1" width="11" style="186" customWidth="1"/>
    <col min="2" max="2" width="36.140625" style="194" customWidth="1"/>
    <col min="3" max="3" width="10.140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8">
      <c r="A1" s="231" t="s">
        <v>281</v>
      </c>
      <c r="B1" s="231"/>
      <c r="C1" s="231"/>
      <c r="D1" s="231"/>
      <c r="E1" s="231"/>
      <c r="F1" s="231"/>
      <c r="G1" s="231"/>
    </row>
    <row r="2" spans="1:8">
      <c r="A2" s="231"/>
      <c r="B2" s="231"/>
      <c r="C2" s="231"/>
      <c r="D2" s="231"/>
      <c r="E2" s="231"/>
      <c r="F2" s="231"/>
      <c r="G2" s="231"/>
    </row>
    <row r="3" spans="1:8" ht="18.75" customHeight="1">
      <c r="A3" s="229" t="s">
        <v>224</v>
      </c>
      <c r="B3" s="229"/>
      <c r="C3" s="229"/>
      <c r="D3" s="229"/>
      <c r="E3" s="229"/>
      <c r="F3" s="229"/>
      <c r="G3" s="229"/>
    </row>
    <row r="4" spans="1:8" ht="154.5" customHeight="1">
      <c r="A4" s="230"/>
      <c r="B4" s="230"/>
      <c r="C4" s="230"/>
      <c r="D4" s="230"/>
      <c r="E4" s="230"/>
      <c r="F4" s="230"/>
      <c r="G4" s="230"/>
    </row>
    <row r="5" spans="1:8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8" ht="29.2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8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8" ht="27.95" customHeight="1">
      <c r="A8" s="228" t="s">
        <v>212</v>
      </c>
      <c r="B8" s="228"/>
      <c r="C8" s="228"/>
      <c r="D8" s="206">
        <f>D9</f>
        <v>14.75</v>
      </c>
      <c r="E8" s="206">
        <f>E9</f>
        <v>20.22</v>
      </c>
      <c r="F8" s="206">
        <f>F9</f>
        <v>92.34</v>
      </c>
      <c r="G8" s="206">
        <f>G9</f>
        <v>625.14</v>
      </c>
    </row>
    <row r="9" spans="1:8">
      <c r="A9" s="205"/>
      <c r="B9" s="207" t="s">
        <v>66</v>
      </c>
      <c r="C9" s="205"/>
      <c r="D9" s="206">
        <f>D10+D11+D12+D13+D14+D15</f>
        <v>14.75</v>
      </c>
      <c r="E9" s="206">
        <f t="shared" ref="E9:G9" si="0">E10+E11+E12+E13+E14+E15</f>
        <v>20.22</v>
      </c>
      <c r="F9" s="206">
        <f t="shared" si="0"/>
        <v>92.34</v>
      </c>
      <c r="G9" s="206">
        <f t="shared" si="0"/>
        <v>625.14</v>
      </c>
      <c r="H9" s="200"/>
    </row>
    <row r="10" spans="1:8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  <c r="H10" s="201"/>
    </row>
    <row r="11" spans="1:8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8" ht="25.5">
      <c r="A12" s="208" t="s">
        <v>162</v>
      </c>
      <c r="B12" s="209" t="s">
        <v>185</v>
      </c>
      <c r="C12" s="208">
        <v>255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8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8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8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8" hidden="1">
      <c r="A16" s="212"/>
      <c r="B16" s="209"/>
      <c r="C16" s="212"/>
      <c r="D16" s="210"/>
      <c r="E16" s="210"/>
      <c r="F16" s="210"/>
      <c r="G16" s="210"/>
    </row>
    <row r="17" spans="1:7" hidden="1">
      <c r="A17" s="211"/>
      <c r="B17" s="213"/>
      <c r="C17" s="211"/>
      <c r="D17" s="214"/>
      <c r="E17" s="214"/>
      <c r="F17" s="214"/>
      <c r="G17" s="214"/>
    </row>
    <row r="18" spans="1:7">
      <c r="A18" s="233" t="s">
        <v>221</v>
      </c>
      <c r="B18" s="233"/>
      <c r="C18" s="215">
        <f>SUM(C10:C17)</f>
        <v>550</v>
      </c>
      <c r="D18" s="214"/>
      <c r="E18" s="214"/>
      <c r="F18" s="214"/>
      <c r="G18" s="214"/>
    </row>
    <row r="19" spans="1:7" ht="27.95" customHeight="1">
      <c r="A19" s="228" t="s">
        <v>213</v>
      </c>
      <c r="B19" s="228"/>
      <c r="C19" s="228"/>
      <c r="D19" s="206">
        <f>D20</f>
        <v>19.86</v>
      </c>
      <c r="E19" s="206">
        <f>E20</f>
        <v>19.12</v>
      </c>
      <c r="F19" s="206">
        <f>F20</f>
        <v>95.210000000000008</v>
      </c>
      <c r="G19" s="206">
        <f>G20</f>
        <v>652.68000000000006</v>
      </c>
    </row>
    <row r="20" spans="1:7">
      <c r="A20" s="205"/>
      <c r="B20" s="207" t="s">
        <v>66</v>
      </c>
      <c r="C20" s="205"/>
      <c r="D20" s="206">
        <f>D21+D22+D23+D24</f>
        <v>19.86</v>
      </c>
      <c r="E20" s="206">
        <f t="shared" ref="E20:G20" si="1">E21+E22+E23+E24</f>
        <v>19.12</v>
      </c>
      <c r="F20" s="206">
        <f t="shared" si="1"/>
        <v>95.210000000000008</v>
      </c>
      <c r="G20" s="206">
        <f t="shared" si="1"/>
        <v>652.68000000000006</v>
      </c>
    </row>
    <row r="21" spans="1:7">
      <c r="A21" s="211" t="s">
        <v>232</v>
      </c>
      <c r="B21" s="209" t="s">
        <v>152</v>
      </c>
      <c r="C21" s="216">
        <v>110</v>
      </c>
      <c r="D21" s="210">
        <v>9.15</v>
      </c>
      <c r="E21" s="210">
        <v>14.97</v>
      </c>
      <c r="F21" s="210">
        <v>10.6</v>
      </c>
      <c r="G21" s="210">
        <v>217.68</v>
      </c>
    </row>
    <row r="22" spans="1:7">
      <c r="A22" s="208" t="s">
        <v>33</v>
      </c>
      <c r="B22" s="209" t="s">
        <v>12</v>
      </c>
      <c r="C22" s="208">
        <v>200</v>
      </c>
      <c r="D22" s="210">
        <v>7.52</v>
      </c>
      <c r="E22" s="210">
        <v>3.79</v>
      </c>
      <c r="F22" s="210">
        <v>48</v>
      </c>
      <c r="G22" s="210">
        <v>268</v>
      </c>
    </row>
    <row r="23" spans="1:7" ht="25.5">
      <c r="A23" s="211" t="s">
        <v>234</v>
      </c>
      <c r="B23" s="209" t="s">
        <v>242</v>
      </c>
      <c r="C23" s="208">
        <v>200</v>
      </c>
      <c r="D23" s="210">
        <v>0.15</v>
      </c>
      <c r="E23" s="210">
        <v>0.04</v>
      </c>
      <c r="F23" s="210">
        <v>16.93</v>
      </c>
      <c r="G23" s="210">
        <v>68.66</v>
      </c>
    </row>
    <row r="24" spans="1:7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>
      <c r="A25" s="233" t="s">
        <v>221</v>
      </c>
      <c r="B25" s="233"/>
      <c r="C25" s="205">
        <f>SUM(C21:C24)</f>
        <v>550</v>
      </c>
      <c r="D25" s="210"/>
      <c r="E25" s="210"/>
      <c r="F25" s="210"/>
      <c r="G25" s="210"/>
    </row>
    <row r="26" spans="1:7" ht="27.95" customHeight="1">
      <c r="A26" s="228" t="s">
        <v>214</v>
      </c>
      <c r="B26" s="228"/>
      <c r="C26" s="228"/>
      <c r="D26" s="206">
        <f>D27</f>
        <v>14.27</v>
      </c>
      <c r="E26" s="206">
        <f>E27</f>
        <v>28.63</v>
      </c>
      <c r="F26" s="206">
        <f>F27</f>
        <v>70.53</v>
      </c>
      <c r="G26" s="206">
        <f>G27</f>
        <v>606.59</v>
      </c>
    </row>
    <row r="27" spans="1:7">
      <c r="A27" s="205"/>
      <c r="B27" s="207" t="s">
        <v>66</v>
      </c>
      <c r="C27" s="205"/>
      <c r="D27" s="206">
        <f>D28+D29+D30+D31</f>
        <v>14.27</v>
      </c>
      <c r="E27" s="206">
        <f t="shared" ref="E27:G27" si="2">E28+E29+E30+E31</f>
        <v>28.63</v>
      </c>
      <c r="F27" s="206">
        <f t="shared" si="2"/>
        <v>70.53</v>
      </c>
      <c r="G27" s="206">
        <f t="shared" si="2"/>
        <v>606.59</v>
      </c>
    </row>
    <row r="28" spans="1:7" ht="15" customHeight="1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7">
      <c r="A29" s="208" t="s">
        <v>235</v>
      </c>
      <c r="B29" s="209" t="s">
        <v>236</v>
      </c>
      <c r="C29" s="208">
        <v>200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7" ht="21.75" customHeight="1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7" ht="15" customHeight="1">
      <c r="A31" s="211"/>
      <c r="B31" s="209" t="s">
        <v>11</v>
      </c>
      <c r="C31" s="211">
        <v>50</v>
      </c>
      <c r="D31" s="214">
        <v>3.8</v>
      </c>
      <c r="E31" s="214">
        <v>0.4</v>
      </c>
      <c r="F31" s="214">
        <v>24.6</v>
      </c>
      <c r="G31" s="214">
        <v>122.9</v>
      </c>
    </row>
    <row r="32" spans="1:7">
      <c r="A32" s="233" t="s">
        <v>221</v>
      </c>
      <c r="B32" s="233"/>
      <c r="C32" s="205">
        <f>SUM(C28:C31)</f>
        <v>550</v>
      </c>
      <c r="D32" s="210"/>
      <c r="E32" s="210"/>
      <c r="F32" s="210"/>
      <c r="G32" s="210"/>
    </row>
    <row r="33" spans="1:7" ht="27.95" customHeight="1">
      <c r="A33" s="228" t="s">
        <v>215</v>
      </c>
      <c r="B33" s="228"/>
      <c r="C33" s="228"/>
      <c r="D33" s="206">
        <f>D34</f>
        <v>24.59</v>
      </c>
      <c r="E33" s="206">
        <f>E34</f>
        <v>29.189999999999998</v>
      </c>
      <c r="F33" s="206">
        <f>F34</f>
        <v>73.69</v>
      </c>
      <c r="G33" s="206">
        <f>G34</f>
        <v>780.07999999999993</v>
      </c>
    </row>
    <row r="34" spans="1:7">
      <c r="A34" s="205"/>
      <c r="B34" s="207" t="s">
        <v>66</v>
      </c>
      <c r="C34" s="205"/>
      <c r="D34" s="206">
        <f>D35+D36+D37+D38+D39</f>
        <v>24.59</v>
      </c>
      <c r="E34" s="206">
        <f t="shared" ref="E34:G34" si="3">E35+E36+E37+E38+E39</f>
        <v>29.189999999999998</v>
      </c>
      <c r="F34" s="206">
        <f t="shared" si="3"/>
        <v>73.69</v>
      </c>
      <c r="G34" s="206">
        <f t="shared" si="3"/>
        <v>780.07999999999993</v>
      </c>
    </row>
    <row r="35" spans="1:7">
      <c r="A35" s="211" t="s">
        <v>237</v>
      </c>
      <c r="B35" s="209" t="s">
        <v>238</v>
      </c>
      <c r="C35" s="208">
        <v>100</v>
      </c>
      <c r="D35" s="210">
        <v>1.9</v>
      </c>
      <c r="E35" s="210">
        <v>0</v>
      </c>
      <c r="F35" s="210">
        <v>7.7</v>
      </c>
      <c r="G35" s="210">
        <v>38.4</v>
      </c>
    </row>
    <row r="36" spans="1:7">
      <c r="A36" s="211" t="s">
        <v>230</v>
      </c>
      <c r="B36" s="209" t="s">
        <v>239</v>
      </c>
      <c r="C36" s="208">
        <v>100</v>
      </c>
      <c r="D36" s="210">
        <v>13.72</v>
      </c>
      <c r="E36" s="210">
        <v>20.399999999999999</v>
      </c>
      <c r="F36" s="210">
        <v>1.36</v>
      </c>
      <c r="G36" s="210">
        <v>365.87</v>
      </c>
    </row>
    <row r="37" spans="1:7">
      <c r="A37" s="211" t="s">
        <v>241</v>
      </c>
      <c r="B37" s="209" t="s">
        <v>240</v>
      </c>
      <c r="C37" s="208">
        <v>180</v>
      </c>
      <c r="D37" s="210">
        <v>5.53</v>
      </c>
      <c r="E37" s="210">
        <v>8.52</v>
      </c>
      <c r="F37" s="210">
        <v>24.94</v>
      </c>
      <c r="G37" s="210">
        <v>198.55</v>
      </c>
    </row>
    <row r="38" spans="1:7">
      <c r="A38" s="211" t="s">
        <v>244</v>
      </c>
      <c r="B38" s="213" t="s">
        <v>269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>
      <c r="A40" s="233" t="s">
        <v>221</v>
      </c>
      <c r="B40" s="233"/>
      <c r="C40" s="205">
        <f>SUM(C35:C39)</f>
        <v>600</v>
      </c>
      <c r="D40" s="210"/>
      <c r="E40" s="210"/>
      <c r="F40" s="210"/>
      <c r="G40" s="210"/>
    </row>
    <row r="41" spans="1:7" ht="27.95" customHeight="1">
      <c r="A41" s="228" t="s">
        <v>216</v>
      </c>
      <c r="B41" s="228"/>
      <c r="C41" s="228"/>
      <c r="D41" s="206">
        <f>D42</f>
        <v>26.0884</v>
      </c>
      <c r="E41" s="206">
        <f>E42</f>
        <v>24.830199999999998</v>
      </c>
      <c r="F41" s="206">
        <f>F42</f>
        <v>66.606400000000008</v>
      </c>
      <c r="G41" s="206">
        <f>G42</f>
        <v>607.92570000000001</v>
      </c>
    </row>
    <row r="42" spans="1:7">
      <c r="A42" s="205"/>
      <c r="B42" s="207" t="s">
        <v>66</v>
      </c>
      <c r="C42" s="205"/>
      <c r="D42" s="206">
        <f>D43+D44+D45+D46</f>
        <v>26.0884</v>
      </c>
      <c r="E42" s="206">
        <f>E43+E44+E45+E46</f>
        <v>24.830199999999998</v>
      </c>
      <c r="F42" s="206">
        <f>F43+F44+F45+F46</f>
        <v>66.606400000000008</v>
      </c>
      <c r="G42" s="206">
        <f>G43+G44+G45+G46</f>
        <v>607.92570000000001</v>
      </c>
    </row>
    <row r="43" spans="1:7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>
      <c r="A44" s="208" t="s">
        <v>245</v>
      </c>
      <c r="B44" s="209" t="s">
        <v>246</v>
      </c>
      <c r="C44" s="208">
        <v>200</v>
      </c>
      <c r="D44" s="210">
        <v>21.06</v>
      </c>
      <c r="E44" s="210">
        <v>24.33</v>
      </c>
      <c r="F44" s="210">
        <v>3.75</v>
      </c>
      <c r="G44" s="210">
        <v>318.26</v>
      </c>
    </row>
    <row r="45" spans="1:7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>
      <c r="A47" s="233" t="s">
        <v>221</v>
      </c>
      <c r="B47" s="233"/>
      <c r="C47" s="205">
        <f>SUM(C43:C46)</f>
        <v>550</v>
      </c>
      <c r="D47" s="210"/>
      <c r="E47" s="210"/>
      <c r="F47" s="210"/>
      <c r="G47" s="210"/>
    </row>
    <row r="48" spans="1:7" ht="27.95" customHeight="1">
      <c r="A48" s="228" t="s">
        <v>217</v>
      </c>
      <c r="B48" s="228"/>
      <c r="C48" s="228"/>
      <c r="D48" s="206">
        <f>D49</f>
        <v>17.700000000000003</v>
      </c>
      <c r="E48" s="206">
        <f t="shared" ref="E48:F48" si="4">E49</f>
        <v>14.259999999999998</v>
      </c>
      <c r="F48" s="206">
        <f t="shared" si="4"/>
        <v>84.039999999999992</v>
      </c>
      <c r="G48" s="206">
        <f>G49</f>
        <v>546.22</v>
      </c>
    </row>
    <row r="49" spans="1:26">
      <c r="A49" s="205"/>
      <c r="B49" s="207" t="s">
        <v>66</v>
      </c>
      <c r="C49" s="205"/>
      <c r="D49" s="206">
        <f>D50+D51+D52+D53+D54+D55</f>
        <v>17.700000000000003</v>
      </c>
      <c r="E49" s="206">
        <f t="shared" ref="E49:G49" si="5">E50+E51+E52+E53+E54+E55</f>
        <v>14.259999999999998</v>
      </c>
      <c r="F49" s="206">
        <f t="shared" si="5"/>
        <v>84.039999999999992</v>
      </c>
      <c r="G49" s="206">
        <f t="shared" si="5"/>
        <v>546.22</v>
      </c>
    </row>
    <row r="50" spans="1:26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6" ht="18.75" customHeight="1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  <c r="H51" s="184"/>
      <c r="I51" s="184"/>
      <c r="J51" s="184"/>
      <c r="K51" s="184"/>
      <c r="L51" s="184"/>
      <c r="M51" s="184"/>
      <c r="N51" s="185"/>
      <c r="O51" s="184"/>
      <c r="P51" s="184"/>
      <c r="Q51" s="184"/>
      <c r="R51" s="184"/>
      <c r="S51" s="184"/>
    </row>
    <row r="52" spans="1:26" ht="12.75" customHeight="1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  <c r="H52" s="184"/>
      <c r="I52" s="184"/>
      <c r="J52" s="184"/>
      <c r="K52" s="184"/>
      <c r="L52" s="184"/>
      <c r="M52" s="184"/>
      <c r="N52" s="185"/>
      <c r="O52" s="184"/>
      <c r="P52" s="184"/>
      <c r="Q52" s="184"/>
      <c r="R52" s="184"/>
      <c r="S52" s="184"/>
    </row>
    <row r="53" spans="1:26" ht="24.75" customHeight="1">
      <c r="A53" s="208" t="s">
        <v>162</v>
      </c>
      <c r="B53" s="209" t="s">
        <v>247</v>
      </c>
      <c r="C53" s="208">
        <v>203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4"/>
      <c r="N53" s="185"/>
      <c r="O53" s="184"/>
      <c r="P53" s="184"/>
      <c r="Q53" s="184"/>
      <c r="R53" s="184"/>
      <c r="S53" s="184"/>
    </row>
    <row r="54" spans="1:26" ht="12" customHeight="1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4"/>
      <c r="N54" s="185"/>
      <c r="O54" s="184"/>
      <c r="P54" s="184"/>
      <c r="Q54" s="184"/>
      <c r="R54" s="184"/>
      <c r="S54" s="184"/>
    </row>
    <row r="55" spans="1:26">
      <c r="A55" s="208"/>
      <c r="B55" s="209" t="s">
        <v>11</v>
      </c>
      <c r="C55" s="208">
        <v>35</v>
      </c>
      <c r="D55" s="210">
        <v>2.66</v>
      </c>
      <c r="E55" s="210">
        <v>0.28000000000000003</v>
      </c>
      <c r="F55" s="210">
        <v>17.22</v>
      </c>
      <c r="G55" s="210">
        <v>86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</row>
    <row r="56" spans="1:26">
      <c r="A56" s="233" t="s">
        <v>221</v>
      </c>
      <c r="B56" s="233"/>
      <c r="C56" s="215">
        <f>SUM(C50:C55)</f>
        <v>553</v>
      </c>
      <c r="D56" s="214"/>
      <c r="E56" s="214"/>
      <c r="F56" s="214"/>
      <c r="G56" s="214"/>
    </row>
    <row r="57" spans="1:26" ht="27.95" customHeight="1">
      <c r="A57" s="228" t="s">
        <v>64</v>
      </c>
      <c r="B57" s="228"/>
      <c r="C57" s="228"/>
      <c r="D57" s="206">
        <f>D58</f>
        <v>26.2</v>
      </c>
      <c r="E57" s="206">
        <f>E58</f>
        <v>13.679999999999998</v>
      </c>
      <c r="F57" s="206">
        <f>F58</f>
        <v>98.72999999999999</v>
      </c>
      <c r="G57" s="206">
        <f>G58</f>
        <v>640.375</v>
      </c>
    </row>
    <row r="58" spans="1:26">
      <c r="A58" s="205"/>
      <c r="B58" s="207" t="s">
        <v>66</v>
      </c>
      <c r="C58" s="205"/>
      <c r="D58" s="206">
        <f>D59+D60+D61+D62</f>
        <v>26.2</v>
      </c>
      <c r="E58" s="206">
        <f t="shared" ref="E58:G58" si="6">E59+E60+E61+E62</f>
        <v>13.679999999999998</v>
      </c>
      <c r="F58" s="206">
        <f t="shared" si="6"/>
        <v>98.72999999999999</v>
      </c>
      <c r="G58" s="206">
        <f t="shared" si="6"/>
        <v>640.375</v>
      </c>
    </row>
    <row r="59" spans="1:26" ht="17.25" customHeight="1">
      <c r="A59" s="211" t="s">
        <v>249</v>
      </c>
      <c r="B59" s="209" t="s">
        <v>248</v>
      </c>
      <c r="C59" s="208">
        <v>100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spans="1:26" ht="13.5" customHeight="1">
      <c r="A60" s="208" t="s">
        <v>33</v>
      </c>
      <c r="B60" s="209" t="s">
        <v>12</v>
      </c>
      <c r="C60" s="208">
        <v>200</v>
      </c>
      <c r="D60" s="210">
        <v>7.52</v>
      </c>
      <c r="E60" s="210">
        <v>3.79</v>
      </c>
      <c r="F60" s="210">
        <v>48</v>
      </c>
      <c r="G60" s="210">
        <v>268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</row>
    <row r="61" spans="1:26" ht="14.25" customHeight="1">
      <c r="A61" s="211" t="s">
        <v>250</v>
      </c>
      <c r="B61" s="209" t="s">
        <v>257</v>
      </c>
      <c r="C61" s="208">
        <v>200</v>
      </c>
      <c r="D61" s="210">
        <v>0.1</v>
      </c>
      <c r="E61" s="210">
        <v>0.04</v>
      </c>
      <c r="F61" s="210">
        <v>15.71</v>
      </c>
      <c r="G61" s="210">
        <v>63.6</v>
      </c>
      <c r="H61" s="186"/>
      <c r="I61" s="186"/>
      <c r="J61" s="182"/>
      <c r="K61" s="186"/>
      <c r="L61" s="186"/>
      <c r="M61" s="182"/>
      <c r="N61" s="186"/>
      <c r="O61" s="186"/>
      <c r="P61" s="182"/>
      <c r="Q61" s="186"/>
      <c r="R61" s="186"/>
      <c r="S61" s="186"/>
      <c r="T61" s="186"/>
      <c r="U61" s="186"/>
      <c r="V61" s="186"/>
      <c r="W61" s="186"/>
      <c r="X61" s="186"/>
      <c r="Y61" s="186"/>
      <c r="Z61" s="186"/>
    </row>
    <row r="62" spans="1:26" ht="14.25" customHeight="1">
      <c r="A62" s="208"/>
      <c r="B62" s="209" t="s">
        <v>11</v>
      </c>
      <c r="C62" s="208">
        <v>50</v>
      </c>
      <c r="D62" s="210">
        <f>3.04*1.25</f>
        <v>3.8</v>
      </c>
      <c r="E62" s="210">
        <f>0.32*1.25</f>
        <v>0.4</v>
      </c>
      <c r="F62" s="210">
        <f>19.68*1.25</f>
        <v>24.6</v>
      </c>
      <c r="G62" s="210">
        <f>98.34*1.25</f>
        <v>122.92500000000001</v>
      </c>
      <c r="H62" s="187"/>
      <c r="I62" s="186"/>
      <c r="J62" s="187"/>
      <c r="K62" s="186"/>
      <c r="L62" s="186"/>
      <c r="M62" s="187"/>
      <c r="N62" s="182"/>
      <c r="O62" s="182"/>
      <c r="P62" s="182"/>
      <c r="Q62" s="182"/>
      <c r="R62" s="182"/>
      <c r="S62" s="182"/>
      <c r="T62" s="182"/>
      <c r="U62" s="182"/>
      <c r="V62" s="182"/>
      <c r="W62" s="186"/>
      <c r="X62" s="182"/>
      <c r="Y62" s="182"/>
      <c r="Z62" s="187"/>
    </row>
    <row r="63" spans="1:26" ht="15" customHeight="1">
      <c r="A63" s="233" t="s">
        <v>221</v>
      </c>
      <c r="B63" s="233"/>
      <c r="C63" s="215">
        <f>SUM(C59:C62)</f>
        <v>550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spans="1:26" ht="27.95" customHeight="1">
      <c r="A64" s="228" t="s">
        <v>218</v>
      </c>
      <c r="B64" s="228"/>
      <c r="C64" s="228"/>
      <c r="D64" s="206">
        <f>D65</f>
        <v>19.87</v>
      </c>
      <c r="E64" s="206">
        <f>E65</f>
        <v>21.76</v>
      </c>
      <c r="F64" s="206">
        <f>F65</f>
        <v>68.66</v>
      </c>
      <c r="G64" s="206">
        <f>G65</f>
        <v>567.27</v>
      </c>
    </row>
    <row r="65" spans="1:27">
      <c r="A65" s="205"/>
      <c r="B65" s="207" t="s">
        <v>66</v>
      </c>
      <c r="C65" s="205"/>
      <c r="D65" s="206">
        <f>D66+D67+D68+D69+D70</f>
        <v>19.87</v>
      </c>
      <c r="E65" s="206">
        <f t="shared" ref="E65:G65" si="7">E66+E67+E68+E69+E70</f>
        <v>21.76</v>
      </c>
      <c r="F65" s="206">
        <f t="shared" si="7"/>
        <v>68.66</v>
      </c>
      <c r="G65" s="206">
        <f t="shared" si="7"/>
        <v>567.27</v>
      </c>
    </row>
    <row r="66" spans="1:27">
      <c r="A66" s="208" t="s">
        <v>251</v>
      </c>
      <c r="B66" s="209" t="s">
        <v>252</v>
      </c>
      <c r="C66" s="208">
        <v>100</v>
      </c>
      <c r="D66" s="217">
        <v>0.8</v>
      </c>
      <c r="E66" s="210">
        <v>0</v>
      </c>
      <c r="F66" s="210">
        <v>1.7</v>
      </c>
      <c r="G66" s="210">
        <v>10</v>
      </c>
    </row>
    <row r="67" spans="1:27">
      <c r="A67" s="208" t="s">
        <v>131</v>
      </c>
      <c r="B67" s="209" t="s">
        <v>141</v>
      </c>
      <c r="C67" s="208">
        <v>100</v>
      </c>
      <c r="D67" s="210">
        <v>13.2</v>
      </c>
      <c r="E67" s="210">
        <v>11.2</v>
      </c>
      <c r="F67" s="210">
        <v>17.8</v>
      </c>
      <c r="G67" s="210">
        <v>231.1</v>
      </c>
    </row>
    <row r="68" spans="1:27">
      <c r="A68" s="208" t="s">
        <v>34</v>
      </c>
      <c r="B68" s="209" t="s">
        <v>32</v>
      </c>
      <c r="C68" s="216">
        <v>200</v>
      </c>
      <c r="D68" s="210">
        <v>4.3499999999999996</v>
      </c>
      <c r="E68" s="210">
        <v>10.4</v>
      </c>
      <c r="F68" s="210">
        <v>29.32</v>
      </c>
      <c r="G68" s="210">
        <v>235</v>
      </c>
    </row>
    <row r="69" spans="1:27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7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7">
      <c r="A71" s="233" t="s">
        <v>221</v>
      </c>
      <c r="B71" s="233"/>
      <c r="C71" s="218">
        <f>C66+C67+C68+C69+C70</f>
        <v>620</v>
      </c>
      <c r="D71" s="210"/>
      <c r="E71" s="210"/>
      <c r="F71" s="210"/>
      <c r="G71" s="210"/>
    </row>
    <row r="72" spans="1:27" ht="27.95" customHeight="1">
      <c r="A72" s="228" t="s">
        <v>219</v>
      </c>
      <c r="B72" s="228"/>
      <c r="C72" s="228"/>
      <c r="D72" s="206">
        <f>D73</f>
        <v>39.269999999999996</v>
      </c>
      <c r="E72" s="206">
        <f>E73</f>
        <v>12.33</v>
      </c>
      <c r="F72" s="206">
        <f>F73</f>
        <v>95.990000000000009</v>
      </c>
      <c r="G72" s="206">
        <f>G73</f>
        <v>662.44999999999993</v>
      </c>
    </row>
    <row r="73" spans="1:27">
      <c r="A73" s="205"/>
      <c r="B73" s="207" t="s">
        <v>66</v>
      </c>
      <c r="C73" s="205"/>
      <c r="D73" s="206">
        <f>D74+D75+D76+D77</f>
        <v>39.269999999999996</v>
      </c>
      <c r="E73" s="206">
        <f t="shared" ref="E73:G73" si="8">E74+E75+E76+E77</f>
        <v>12.33</v>
      </c>
      <c r="F73" s="206">
        <f t="shared" si="8"/>
        <v>95.990000000000009</v>
      </c>
      <c r="G73" s="206">
        <f t="shared" si="8"/>
        <v>662.44999999999993</v>
      </c>
    </row>
    <row r="74" spans="1:27" ht="12.75" customHeight="1">
      <c r="A74" s="208" t="s">
        <v>253</v>
      </c>
      <c r="B74" s="209" t="s">
        <v>254</v>
      </c>
      <c r="C74" s="208">
        <v>200</v>
      </c>
      <c r="D74" s="210">
        <v>33.92</v>
      </c>
      <c r="E74" s="210">
        <v>11.93</v>
      </c>
      <c r="F74" s="210">
        <v>49.56</v>
      </c>
      <c r="G74" s="210">
        <v>441.31</v>
      </c>
    </row>
    <row r="75" spans="1:27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7" ht="25.5">
      <c r="A76" s="208" t="s">
        <v>42</v>
      </c>
      <c r="B76" s="209" t="s">
        <v>258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7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7">
      <c r="A78" s="233" t="s">
        <v>221</v>
      </c>
      <c r="B78" s="233"/>
      <c r="C78" s="205">
        <f>SUM(C74:C77)</f>
        <v>550</v>
      </c>
      <c r="D78" s="210"/>
      <c r="E78" s="210"/>
      <c r="F78" s="210"/>
      <c r="G78" s="210"/>
    </row>
    <row r="79" spans="1:27" ht="27.95" customHeight="1">
      <c r="A79" s="228" t="s">
        <v>220</v>
      </c>
      <c r="B79" s="228"/>
      <c r="C79" s="228"/>
      <c r="D79" s="206">
        <f>D80</f>
        <v>21.26</v>
      </c>
      <c r="E79" s="206">
        <f>E80</f>
        <v>9.64</v>
      </c>
      <c r="F79" s="206">
        <f>F80</f>
        <v>94.199999999999989</v>
      </c>
      <c r="G79" s="206">
        <f>G80</f>
        <v>568.11</v>
      </c>
      <c r="H79" s="197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9"/>
    </row>
    <row r="80" spans="1:27">
      <c r="A80" s="205"/>
      <c r="B80" s="207" t="s">
        <v>66</v>
      </c>
      <c r="C80" s="205"/>
      <c r="D80" s="206">
        <f>D81+D82+D83+D84</f>
        <v>21.26</v>
      </c>
      <c r="E80" s="206">
        <f t="shared" ref="E80:G80" si="9">E81+E82+E83+E84</f>
        <v>9.64</v>
      </c>
      <c r="F80" s="206">
        <f t="shared" si="9"/>
        <v>94.199999999999989</v>
      </c>
      <c r="G80" s="206">
        <f t="shared" si="9"/>
        <v>568.11</v>
      </c>
      <c r="H80" s="197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9"/>
    </row>
    <row r="81" spans="1:26">
      <c r="A81" s="208" t="s">
        <v>256</v>
      </c>
      <c r="B81" s="209" t="s">
        <v>255</v>
      </c>
      <c r="C81" s="208">
        <v>100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6"/>
      <c r="P81" s="182"/>
      <c r="Q81" s="186"/>
      <c r="R81" s="186"/>
      <c r="S81" s="186"/>
      <c r="T81" s="186"/>
      <c r="U81" s="186"/>
      <c r="V81" s="186"/>
      <c r="W81" s="186"/>
      <c r="X81" s="186"/>
      <c r="Y81" s="186"/>
      <c r="Z81" s="186"/>
    </row>
    <row r="82" spans="1:26">
      <c r="A82" s="208" t="s">
        <v>171</v>
      </c>
      <c r="B82" s="209" t="s">
        <v>150</v>
      </c>
      <c r="C82" s="208">
        <v>200</v>
      </c>
      <c r="D82" s="210">
        <v>5.08</v>
      </c>
      <c r="E82" s="210">
        <v>3.63</v>
      </c>
      <c r="F82" s="210">
        <v>53.3</v>
      </c>
      <c r="G82" s="210">
        <v>278</v>
      </c>
      <c r="H82" s="186"/>
      <c r="I82" s="186"/>
      <c r="J82" s="186"/>
      <c r="K82" s="186"/>
      <c r="L82" s="186"/>
      <c r="M82" s="186"/>
      <c r="N82" s="182"/>
      <c r="O82" s="182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</row>
    <row r="83" spans="1:26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6"/>
      <c r="J83" s="182"/>
      <c r="K83" s="186"/>
      <c r="L83" s="186"/>
      <c r="M83" s="186"/>
      <c r="N83" s="186"/>
      <c r="O83" s="186"/>
      <c r="P83" s="182"/>
      <c r="Q83" s="182"/>
      <c r="R83" s="182"/>
      <c r="S83" s="182"/>
      <c r="T83" s="182"/>
      <c r="U83" s="182"/>
      <c r="V83" s="182"/>
      <c r="W83" s="186"/>
      <c r="X83" s="182"/>
      <c r="Y83" s="182"/>
      <c r="Z83" s="186"/>
    </row>
    <row r="84" spans="1:26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6"/>
      <c r="J84" s="182"/>
      <c r="K84" s="186"/>
      <c r="L84" s="186"/>
      <c r="M84" s="186"/>
      <c r="N84" s="186"/>
      <c r="O84" s="186"/>
      <c r="P84" s="182"/>
      <c r="Q84" s="182"/>
      <c r="R84" s="182"/>
      <c r="S84" s="182"/>
      <c r="T84" s="182"/>
      <c r="U84" s="182"/>
      <c r="V84" s="182"/>
      <c r="W84" s="186"/>
      <c r="X84" s="182"/>
      <c r="Y84" s="182"/>
      <c r="Z84" s="186"/>
    </row>
    <row r="85" spans="1:26">
      <c r="A85" s="233" t="s">
        <v>221</v>
      </c>
      <c r="B85" s="233"/>
      <c r="C85" s="218">
        <f>SUM(C81:C84)</f>
        <v>550</v>
      </c>
      <c r="D85" s="208"/>
      <c r="E85" s="208"/>
      <c r="F85" s="208"/>
      <c r="G85" s="208"/>
      <c r="H85" s="198"/>
      <c r="I85" s="190"/>
      <c r="J85" s="191"/>
      <c r="K85" s="190"/>
      <c r="L85" s="190"/>
      <c r="M85" s="190"/>
      <c r="N85" s="192"/>
      <c r="O85" s="192"/>
      <c r="P85" s="191"/>
      <c r="Q85" s="191"/>
      <c r="R85" s="191"/>
      <c r="S85" s="191"/>
      <c r="T85" s="191"/>
      <c r="U85" s="191"/>
      <c r="V85" s="191"/>
      <c r="W85" s="192"/>
      <c r="X85" s="191"/>
      <c r="Y85" s="191"/>
      <c r="Z85" s="192"/>
    </row>
    <row r="86" spans="1:26">
      <c r="A86" s="228" t="s">
        <v>259</v>
      </c>
      <c r="B86" s="228"/>
      <c r="C86" s="228"/>
      <c r="D86" s="206">
        <f>D87</f>
        <v>19.32</v>
      </c>
      <c r="E86" s="206">
        <f>E87</f>
        <v>23.13</v>
      </c>
      <c r="F86" s="206">
        <f>F87</f>
        <v>80.22</v>
      </c>
      <c r="G86" s="206">
        <f>G87</f>
        <v>621.15</v>
      </c>
    </row>
    <row r="87" spans="1:26">
      <c r="A87" s="205"/>
      <c r="B87" s="207" t="s">
        <v>66</v>
      </c>
      <c r="C87" s="205"/>
      <c r="D87" s="206">
        <f>D88+D89+D90+D91+D92+D93</f>
        <v>19.32</v>
      </c>
      <c r="E87" s="206">
        <f t="shared" ref="E87:G87" si="10">E88+E89+E90+E91+E92+E93</f>
        <v>23.13</v>
      </c>
      <c r="F87" s="206">
        <f t="shared" si="10"/>
        <v>80.22</v>
      </c>
      <c r="G87" s="206">
        <f t="shared" si="10"/>
        <v>621.15</v>
      </c>
    </row>
    <row r="88" spans="1:26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6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6" ht="25.5">
      <c r="A90" s="208" t="s">
        <v>162</v>
      </c>
      <c r="B90" s="209" t="s">
        <v>188</v>
      </c>
      <c r="C90" s="208">
        <v>255</v>
      </c>
      <c r="D90" s="210">
        <v>10.63</v>
      </c>
      <c r="E90" s="210">
        <v>11.81</v>
      </c>
      <c r="F90" s="210">
        <v>20.16</v>
      </c>
      <c r="G90" s="210">
        <v>229.46</v>
      </c>
    </row>
    <row r="91" spans="1:26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6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6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6">
      <c r="A94" s="226" t="s">
        <v>221</v>
      </c>
      <c r="B94" s="227"/>
      <c r="C94" s="215">
        <f>C88+C89+C90+C91+C92+C93</f>
        <v>550</v>
      </c>
      <c r="D94" s="214"/>
      <c r="E94" s="214"/>
      <c r="F94" s="214"/>
      <c r="G94" s="214" t="s">
        <v>233</v>
      </c>
    </row>
    <row r="95" spans="1:26">
      <c r="A95" s="228" t="s">
        <v>260</v>
      </c>
      <c r="B95" s="228"/>
      <c r="C95" s="228"/>
      <c r="D95" s="206">
        <f>D96</f>
        <v>24.049999999999997</v>
      </c>
      <c r="E95" s="206">
        <f>E96</f>
        <v>19.839999999999996</v>
      </c>
      <c r="F95" s="206">
        <f>F96</f>
        <v>90.920000000000016</v>
      </c>
      <c r="G95" s="206">
        <f>G96</f>
        <v>653.56999999999994</v>
      </c>
    </row>
    <row r="96" spans="1:26">
      <c r="A96" s="205"/>
      <c r="B96" s="207" t="s">
        <v>66</v>
      </c>
      <c r="C96" s="205"/>
      <c r="D96" s="206">
        <f>D97+D98+D99+D100+D101</f>
        <v>24.049999999999997</v>
      </c>
      <c r="E96" s="206">
        <f t="shared" ref="E96:G96" si="11">E97+E98+E99+E100+E101</f>
        <v>19.839999999999996</v>
      </c>
      <c r="F96" s="206">
        <f t="shared" si="11"/>
        <v>90.920000000000016</v>
      </c>
      <c r="G96" s="206">
        <f t="shared" si="11"/>
        <v>653.56999999999994</v>
      </c>
    </row>
    <row r="97" spans="1:7">
      <c r="A97" s="208" t="s">
        <v>131</v>
      </c>
      <c r="B97" s="209" t="s">
        <v>141</v>
      </c>
      <c r="C97" s="208">
        <v>100</v>
      </c>
      <c r="D97" s="210">
        <v>13.2</v>
      </c>
      <c r="E97" s="210">
        <v>11.2</v>
      </c>
      <c r="F97" s="210">
        <v>17.8</v>
      </c>
      <c r="G97" s="210">
        <v>231.1</v>
      </c>
    </row>
    <row r="98" spans="1:7">
      <c r="A98" s="211" t="s">
        <v>38</v>
      </c>
      <c r="B98" s="209" t="s">
        <v>36</v>
      </c>
      <c r="C98" s="208">
        <v>180</v>
      </c>
      <c r="D98" s="210">
        <v>5.72</v>
      </c>
      <c r="E98" s="210">
        <v>6.23</v>
      </c>
      <c r="F98" s="210">
        <v>35.6</v>
      </c>
      <c r="G98" s="210">
        <v>221.17</v>
      </c>
    </row>
    <row r="99" spans="1:7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>
      <c r="A100" s="208" t="s">
        <v>42</v>
      </c>
      <c r="B100" s="209" t="s">
        <v>258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>
      <c r="A101" s="211"/>
      <c r="B101" s="213" t="s">
        <v>11</v>
      </c>
      <c r="C101" s="211">
        <v>50</v>
      </c>
      <c r="D101" s="214">
        <v>3.8</v>
      </c>
      <c r="E101" s="214">
        <v>0.4</v>
      </c>
      <c r="F101" s="214">
        <v>24.6</v>
      </c>
      <c r="G101" s="214">
        <v>122.9</v>
      </c>
    </row>
    <row r="102" spans="1:7">
      <c r="A102" s="226" t="s">
        <v>221</v>
      </c>
      <c r="B102" s="227"/>
      <c r="C102" s="205">
        <f>SUM(C97:C101)</f>
        <v>550</v>
      </c>
      <c r="D102" s="210"/>
      <c r="E102" s="210"/>
      <c r="F102" s="210"/>
      <c r="G102" s="210"/>
    </row>
    <row r="103" spans="1:7">
      <c r="A103" s="228" t="s">
        <v>261</v>
      </c>
      <c r="B103" s="228"/>
      <c r="C103" s="228"/>
      <c r="D103" s="206">
        <f>D104</f>
        <v>24.7</v>
      </c>
      <c r="E103" s="206">
        <f>E104</f>
        <v>31.949999999999996</v>
      </c>
      <c r="F103" s="206">
        <f>F104</f>
        <v>49.08</v>
      </c>
      <c r="G103" s="206">
        <f>G104</f>
        <v>589.2600000000001</v>
      </c>
    </row>
    <row r="104" spans="1:7">
      <c r="A104" s="205"/>
      <c r="B104" s="207" t="s">
        <v>66</v>
      </c>
      <c r="C104" s="205"/>
      <c r="D104" s="206">
        <f>D105+D106+D107+D108+D109</f>
        <v>24.7</v>
      </c>
      <c r="E104" s="206">
        <f t="shared" ref="E104:G104" si="12">E105+E106+E107+E108+E109</f>
        <v>31.949999999999996</v>
      </c>
      <c r="F104" s="206">
        <f t="shared" si="12"/>
        <v>49.08</v>
      </c>
      <c r="G104" s="206">
        <f t="shared" si="12"/>
        <v>589.2600000000001</v>
      </c>
    </row>
    <row r="105" spans="1:7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>
      <c r="A106" s="208" t="s">
        <v>245</v>
      </c>
      <c r="B106" s="209" t="s">
        <v>246</v>
      </c>
      <c r="C106" s="208">
        <v>200</v>
      </c>
      <c r="D106" s="210">
        <v>21.06</v>
      </c>
      <c r="E106" s="210">
        <v>24.33</v>
      </c>
      <c r="F106" s="210">
        <v>3.75</v>
      </c>
      <c r="G106" s="210">
        <v>318.26</v>
      </c>
    </row>
    <row r="107" spans="1:7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>
      <c r="A108" s="211" t="s">
        <v>250</v>
      </c>
      <c r="B108" s="209" t="s">
        <v>257</v>
      </c>
      <c r="C108" s="208">
        <v>200</v>
      </c>
      <c r="D108" s="210">
        <v>0.1</v>
      </c>
      <c r="E108" s="210">
        <v>0.04</v>
      </c>
      <c r="F108" s="210">
        <v>15.71</v>
      </c>
      <c r="G108" s="210">
        <v>63.6</v>
      </c>
    </row>
    <row r="109" spans="1:7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>
      <c r="A110" s="226" t="s">
        <v>221</v>
      </c>
      <c r="B110" s="227"/>
      <c r="C110" s="205">
        <f>C105+C106+C107+C108+C109</f>
        <v>550</v>
      </c>
      <c r="D110" s="210"/>
      <c r="E110" s="210"/>
      <c r="F110" s="210"/>
      <c r="G110" s="210"/>
    </row>
    <row r="111" spans="1:7">
      <c r="A111" s="228" t="s">
        <v>262</v>
      </c>
      <c r="B111" s="228"/>
      <c r="C111" s="228"/>
      <c r="D111" s="206">
        <f>D112</f>
        <v>17.059999999999999</v>
      </c>
      <c r="E111" s="206">
        <f>E112</f>
        <v>20.909999999999997</v>
      </c>
      <c r="F111" s="206">
        <f>F112</f>
        <v>87.06</v>
      </c>
      <c r="G111" s="206">
        <f>G112</f>
        <v>617.11</v>
      </c>
    </row>
    <row r="112" spans="1:7">
      <c r="A112" s="205"/>
      <c r="B112" s="207" t="s">
        <v>66</v>
      </c>
      <c r="C112" s="205"/>
      <c r="D112" s="206">
        <f>D113+D114+D115+D116</f>
        <v>17.059999999999999</v>
      </c>
      <c r="E112" s="206">
        <f t="shared" ref="E112:G112" si="13">E113+E114+E115+E116</f>
        <v>20.909999999999997</v>
      </c>
      <c r="F112" s="206">
        <f t="shared" si="13"/>
        <v>87.06</v>
      </c>
      <c r="G112" s="206">
        <f t="shared" si="13"/>
        <v>617.11</v>
      </c>
    </row>
    <row r="113" spans="1:7">
      <c r="A113" s="211" t="s">
        <v>43</v>
      </c>
      <c r="B113" s="209" t="s">
        <v>226</v>
      </c>
      <c r="C113" s="208">
        <v>100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>
      <c r="A114" s="208" t="s">
        <v>34</v>
      </c>
      <c r="B114" s="209" t="s">
        <v>32</v>
      </c>
      <c r="C114" s="216">
        <v>200</v>
      </c>
      <c r="D114" s="210">
        <v>4.3499999999999996</v>
      </c>
      <c r="E114" s="210">
        <v>10.4</v>
      </c>
      <c r="F114" s="210">
        <v>29.32</v>
      </c>
      <c r="G114" s="210">
        <v>235</v>
      </c>
    </row>
    <row r="115" spans="1:7">
      <c r="A115" s="211" t="s">
        <v>244</v>
      </c>
      <c r="B115" s="213" t="s">
        <v>269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>
      <c r="A117" s="226" t="s">
        <v>221</v>
      </c>
      <c r="B117" s="227"/>
      <c r="C117" s="218">
        <f>C113+C114+C115+C116</f>
        <v>550</v>
      </c>
      <c r="D117" s="210"/>
      <c r="E117" s="210"/>
      <c r="F117" s="210"/>
      <c r="G117" s="210"/>
    </row>
    <row r="118" spans="1:7">
      <c r="A118" s="228" t="s">
        <v>263</v>
      </c>
      <c r="B118" s="228"/>
      <c r="C118" s="228"/>
      <c r="D118" s="206">
        <f>D119</f>
        <v>15.600000000000001</v>
      </c>
      <c r="E118" s="206">
        <f>E119</f>
        <v>18.29</v>
      </c>
      <c r="F118" s="206">
        <f>F119</f>
        <v>81.28</v>
      </c>
      <c r="G118" s="206">
        <f>G119</f>
        <v>562.06999999999994</v>
      </c>
    </row>
    <row r="119" spans="1:7">
      <c r="A119" s="205"/>
      <c r="B119" s="207" t="s">
        <v>66</v>
      </c>
      <c r="C119" s="205"/>
      <c r="D119" s="206">
        <f>D120+D121+D122+D123</f>
        <v>15.600000000000001</v>
      </c>
      <c r="E119" s="206">
        <f t="shared" ref="E119:G119" si="14">E120+E121+E122+E123</f>
        <v>18.29</v>
      </c>
      <c r="F119" s="206">
        <f t="shared" si="14"/>
        <v>81.28</v>
      </c>
      <c r="G119" s="206">
        <f t="shared" si="14"/>
        <v>562.06999999999994</v>
      </c>
    </row>
    <row r="120" spans="1:7">
      <c r="A120" s="208" t="s">
        <v>174</v>
      </c>
      <c r="B120" s="209" t="s">
        <v>136</v>
      </c>
      <c r="C120" s="216">
        <v>100</v>
      </c>
      <c r="D120" s="210">
        <v>1.57</v>
      </c>
      <c r="E120" s="210">
        <v>5.0999999999999996</v>
      </c>
      <c r="F120" s="210">
        <v>9.43</v>
      </c>
      <c r="G120" s="210">
        <v>92.1</v>
      </c>
    </row>
    <row r="121" spans="1:7">
      <c r="A121" s="208" t="s">
        <v>271</v>
      </c>
      <c r="B121" s="209" t="s">
        <v>270</v>
      </c>
      <c r="C121" s="208">
        <v>200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>
      <c r="A123" s="211"/>
      <c r="B123" s="213" t="s">
        <v>11</v>
      </c>
      <c r="C123" s="211">
        <v>50</v>
      </c>
      <c r="D123" s="214">
        <v>3.8</v>
      </c>
      <c r="E123" s="214">
        <v>0.4</v>
      </c>
      <c r="F123" s="214">
        <v>24.6</v>
      </c>
      <c r="G123" s="214">
        <v>122.9</v>
      </c>
    </row>
    <row r="124" spans="1:7">
      <c r="A124" s="226" t="s">
        <v>221</v>
      </c>
      <c r="B124" s="227"/>
      <c r="C124" s="205">
        <f>SUM(C120:C123)</f>
        <v>550</v>
      </c>
      <c r="D124" s="210"/>
      <c r="E124" s="210"/>
      <c r="F124" s="210"/>
      <c r="G124" s="210"/>
    </row>
    <row r="125" spans="1:7">
      <c r="A125" s="228" t="s">
        <v>264</v>
      </c>
      <c r="B125" s="228"/>
      <c r="C125" s="228"/>
      <c r="D125" s="206">
        <f>D126</f>
        <v>13.350000000000001</v>
      </c>
      <c r="E125" s="206">
        <f t="shared" ref="E125:G125" si="15">E126</f>
        <v>6.7600000000000007</v>
      </c>
      <c r="F125" s="206">
        <f t="shared" si="15"/>
        <v>93.52000000000001</v>
      </c>
      <c r="G125" s="206">
        <f t="shared" si="15"/>
        <v>510.73</v>
      </c>
    </row>
    <row r="126" spans="1:7">
      <c r="A126" s="205"/>
      <c r="B126" s="207" t="s">
        <v>66</v>
      </c>
      <c r="C126" s="205"/>
      <c r="D126" s="206">
        <f>D127+D128+D129+D130</f>
        <v>13.350000000000001</v>
      </c>
      <c r="E126" s="206">
        <f t="shared" ref="E126:G126" si="16">E127+E128+E129+E130</f>
        <v>6.7600000000000007</v>
      </c>
      <c r="F126" s="206">
        <f t="shared" si="16"/>
        <v>93.52000000000001</v>
      </c>
      <c r="G126" s="206">
        <f t="shared" si="16"/>
        <v>510.73</v>
      </c>
    </row>
    <row r="127" spans="1:7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>
      <c r="A128" s="208" t="s">
        <v>162</v>
      </c>
      <c r="B128" s="209" t="s">
        <v>189</v>
      </c>
      <c r="C128" s="208">
        <v>203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7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7">
      <c r="A130" s="211"/>
      <c r="B130" s="213" t="s">
        <v>11</v>
      </c>
      <c r="C130" s="211">
        <v>50</v>
      </c>
      <c r="D130" s="214">
        <v>3.8</v>
      </c>
      <c r="E130" s="214">
        <v>0.4</v>
      </c>
      <c r="F130" s="214">
        <v>24.6</v>
      </c>
      <c r="G130" s="214">
        <v>122.9</v>
      </c>
    </row>
    <row r="131" spans="1:7">
      <c r="A131" s="226" t="s">
        <v>221</v>
      </c>
      <c r="B131" s="227"/>
      <c r="C131" s="215">
        <f>C127+C128+C129+C130</f>
        <v>553</v>
      </c>
      <c r="D131" s="214"/>
      <c r="E131" s="214"/>
      <c r="F131" s="214"/>
      <c r="G131" s="214"/>
    </row>
    <row r="132" spans="1:7">
      <c r="A132" s="228" t="s">
        <v>265</v>
      </c>
      <c r="B132" s="228"/>
      <c r="C132" s="228"/>
      <c r="D132" s="206">
        <f>D133</f>
        <v>18.670000000000002</v>
      </c>
      <c r="E132" s="206">
        <f>E133</f>
        <v>20.9</v>
      </c>
      <c r="F132" s="206">
        <f>F133</f>
        <v>86.830000000000013</v>
      </c>
      <c r="G132" s="206">
        <f>G133</f>
        <v>624.41999999999996</v>
      </c>
    </row>
    <row r="133" spans="1:7">
      <c r="A133" s="205"/>
      <c r="B133" s="207" t="s">
        <v>66</v>
      </c>
      <c r="C133" s="205"/>
      <c r="D133" s="206">
        <f>D134+D135+D136+D137</f>
        <v>18.670000000000002</v>
      </c>
      <c r="E133" s="206">
        <f t="shared" ref="E133:G133" si="17">E134+E135+E136+E137</f>
        <v>20.9</v>
      </c>
      <c r="F133" s="206">
        <f t="shared" si="17"/>
        <v>86.830000000000013</v>
      </c>
      <c r="G133" s="206">
        <f t="shared" si="17"/>
        <v>624.41999999999996</v>
      </c>
    </row>
    <row r="134" spans="1:7">
      <c r="A134" s="212" t="s">
        <v>175</v>
      </c>
      <c r="B134" s="209" t="s">
        <v>142</v>
      </c>
      <c r="C134" s="208">
        <v>100</v>
      </c>
      <c r="D134" s="210">
        <v>1.23</v>
      </c>
      <c r="E134" s="210">
        <v>0.1</v>
      </c>
      <c r="F134" s="210">
        <v>28.2</v>
      </c>
      <c r="G134" s="210">
        <v>124.52</v>
      </c>
    </row>
    <row r="135" spans="1:7">
      <c r="A135" s="211" t="s">
        <v>227</v>
      </c>
      <c r="B135" s="209" t="s">
        <v>229</v>
      </c>
      <c r="C135" s="208">
        <v>200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7" ht="25.5">
      <c r="A136" s="208" t="s">
        <v>42</v>
      </c>
      <c r="B136" s="209" t="s">
        <v>258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7">
      <c r="A137" s="211"/>
      <c r="B137" s="209" t="s">
        <v>11</v>
      </c>
      <c r="C137" s="211">
        <v>50</v>
      </c>
      <c r="D137" s="214">
        <v>3.8</v>
      </c>
      <c r="E137" s="214">
        <v>0.4</v>
      </c>
      <c r="F137" s="214">
        <v>24.6</v>
      </c>
      <c r="G137" s="214">
        <v>122.9</v>
      </c>
    </row>
    <row r="138" spans="1:7">
      <c r="A138" s="226" t="s">
        <v>221</v>
      </c>
      <c r="B138" s="227"/>
      <c r="C138" s="215">
        <f>C134+C135+C136+C137</f>
        <v>550</v>
      </c>
      <c r="D138" s="214"/>
      <c r="E138" s="214"/>
      <c r="F138" s="214"/>
      <c r="G138" s="214"/>
    </row>
    <row r="139" spans="1:7">
      <c r="A139" s="228" t="s">
        <v>266</v>
      </c>
      <c r="B139" s="228"/>
      <c r="C139" s="228"/>
      <c r="D139" s="206">
        <f>D140</f>
        <v>22.259999999999998</v>
      </c>
      <c r="E139" s="206">
        <f>E140</f>
        <v>29.810000000000002</v>
      </c>
      <c r="F139" s="206">
        <f>F140</f>
        <v>83.63</v>
      </c>
      <c r="G139" s="206">
        <f>G140</f>
        <v>700.9899999999999</v>
      </c>
    </row>
    <row r="140" spans="1:7">
      <c r="A140" s="205"/>
      <c r="B140" s="207" t="s">
        <v>66</v>
      </c>
      <c r="C140" s="205"/>
      <c r="D140" s="206">
        <f>D141+D142+D143+D144</f>
        <v>22.259999999999998</v>
      </c>
      <c r="E140" s="206">
        <f t="shared" ref="E140:G140" si="18">E141+E142+E143+E144</f>
        <v>29.810000000000002</v>
      </c>
      <c r="F140" s="206">
        <f t="shared" si="18"/>
        <v>83.63</v>
      </c>
      <c r="G140" s="206">
        <f t="shared" si="18"/>
        <v>700.9899999999999</v>
      </c>
    </row>
    <row r="141" spans="1:7">
      <c r="A141" s="208" t="s">
        <v>273</v>
      </c>
      <c r="B141" s="209" t="s">
        <v>272</v>
      </c>
      <c r="C141" s="208">
        <v>150</v>
      </c>
      <c r="D141" s="210">
        <v>13.2</v>
      </c>
      <c r="E141" s="210">
        <v>23.3</v>
      </c>
      <c r="F141" s="210">
        <v>6.18</v>
      </c>
      <c r="G141" s="210">
        <v>292.52999999999997</v>
      </c>
    </row>
    <row r="142" spans="1:7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>
      <c r="A143" s="211" t="s">
        <v>276</v>
      </c>
      <c r="B143" s="209" t="s">
        <v>274</v>
      </c>
      <c r="C143" s="212" t="s">
        <v>275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7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7">
      <c r="A145" s="226" t="s">
        <v>221</v>
      </c>
      <c r="B145" s="227"/>
      <c r="C145" s="218">
        <f>C141+C142+C143+C144</f>
        <v>565</v>
      </c>
      <c r="D145" s="210"/>
      <c r="E145" s="210"/>
      <c r="F145" s="210"/>
      <c r="G145" s="210"/>
    </row>
    <row r="146" spans="1:7">
      <c r="A146" s="228" t="s">
        <v>267</v>
      </c>
      <c r="B146" s="228"/>
      <c r="C146" s="228"/>
      <c r="D146" s="206">
        <f>D147</f>
        <v>19.930000000000003</v>
      </c>
      <c r="E146" s="206">
        <f>E147</f>
        <v>24.839999999999996</v>
      </c>
      <c r="F146" s="206">
        <f>F147</f>
        <v>85.710000000000008</v>
      </c>
      <c r="G146" s="206">
        <f>G147</f>
        <v>657.57</v>
      </c>
    </row>
    <row r="147" spans="1:7">
      <c r="A147" s="205"/>
      <c r="B147" s="207" t="s">
        <v>66</v>
      </c>
      <c r="C147" s="205"/>
      <c r="D147" s="206">
        <f>D148+D149+D150+D151+D152</f>
        <v>19.930000000000003</v>
      </c>
      <c r="E147" s="206">
        <f t="shared" ref="E147:G147" si="19">E148+E149+E150+E151+E152</f>
        <v>24.839999999999996</v>
      </c>
      <c r="F147" s="206">
        <f t="shared" si="19"/>
        <v>85.710000000000008</v>
      </c>
      <c r="G147" s="206">
        <f t="shared" si="19"/>
        <v>657.57</v>
      </c>
    </row>
    <row r="148" spans="1:7">
      <c r="A148" s="208" t="s">
        <v>277</v>
      </c>
      <c r="B148" s="209" t="s">
        <v>278</v>
      </c>
      <c r="C148" s="208">
        <v>100</v>
      </c>
      <c r="D148" s="210">
        <v>11.31</v>
      </c>
      <c r="E148" s="210">
        <v>12.38</v>
      </c>
      <c r="F148" s="210">
        <v>11.3</v>
      </c>
      <c r="G148" s="210">
        <v>201.8</v>
      </c>
    </row>
    <row r="149" spans="1:7">
      <c r="A149" s="208" t="s">
        <v>132</v>
      </c>
      <c r="B149" s="209" t="s">
        <v>133</v>
      </c>
      <c r="C149" s="208">
        <v>180</v>
      </c>
      <c r="D149" s="210">
        <v>3.32</v>
      </c>
      <c r="E149" s="210">
        <v>9.6999999999999993</v>
      </c>
      <c r="F149" s="210">
        <v>24.83</v>
      </c>
      <c r="G149" s="210">
        <v>199.87</v>
      </c>
    </row>
    <row r="150" spans="1:7">
      <c r="A150" s="211"/>
      <c r="B150" s="209" t="s">
        <v>62</v>
      </c>
      <c r="C150" s="208">
        <v>20</v>
      </c>
      <c r="D150" s="210">
        <v>1.5</v>
      </c>
      <c r="E150" s="210">
        <v>2.36</v>
      </c>
      <c r="F150" s="210">
        <v>14.98</v>
      </c>
      <c r="G150" s="210">
        <v>91</v>
      </c>
    </row>
    <row r="151" spans="1:7">
      <c r="A151" s="212" t="s">
        <v>164</v>
      </c>
      <c r="B151" s="209" t="s">
        <v>10</v>
      </c>
      <c r="C151" s="212">
        <v>200</v>
      </c>
      <c r="D151" s="210">
        <v>0</v>
      </c>
      <c r="E151" s="210">
        <v>0</v>
      </c>
      <c r="F151" s="210">
        <v>10</v>
      </c>
      <c r="G151" s="210">
        <v>42</v>
      </c>
    </row>
    <row r="152" spans="1:7">
      <c r="A152" s="211"/>
      <c r="B152" s="209" t="s">
        <v>11</v>
      </c>
      <c r="C152" s="211">
        <v>50</v>
      </c>
      <c r="D152" s="214">
        <v>3.8</v>
      </c>
      <c r="E152" s="214">
        <v>0.4</v>
      </c>
      <c r="F152" s="214">
        <v>24.6</v>
      </c>
      <c r="G152" s="214">
        <v>122.9</v>
      </c>
    </row>
    <row r="153" spans="1:7">
      <c r="A153" s="226" t="s">
        <v>221</v>
      </c>
      <c r="B153" s="227"/>
      <c r="C153" s="205">
        <f>SUM(C148:C152)</f>
        <v>550</v>
      </c>
      <c r="D153" s="210"/>
      <c r="E153" s="210"/>
      <c r="F153" s="210"/>
      <c r="G153" s="210"/>
    </row>
    <row r="154" spans="1:7">
      <c r="A154" s="228" t="s">
        <v>268</v>
      </c>
      <c r="B154" s="228"/>
      <c r="C154" s="228"/>
      <c r="D154" s="206">
        <f>D155</f>
        <v>38.029999999999994</v>
      </c>
      <c r="E154" s="206">
        <f>E155</f>
        <v>15.47</v>
      </c>
      <c r="F154" s="206">
        <f>F155</f>
        <v>87.87</v>
      </c>
      <c r="G154" s="206">
        <f>G155</f>
        <v>652.94999999999993</v>
      </c>
    </row>
    <row r="155" spans="1:7">
      <c r="A155" s="205"/>
      <c r="B155" s="207" t="s">
        <v>66</v>
      </c>
      <c r="C155" s="205"/>
      <c r="D155" s="206">
        <f>D156+D157+D158+D159</f>
        <v>38.029999999999994</v>
      </c>
      <c r="E155" s="206">
        <f t="shared" ref="E155:G155" si="20">E156+E157+E158+E159</f>
        <v>15.47</v>
      </c>
      <c r="F155" s="206">
        <f t="shared" si="20"/>
        <v>87.87</v>
      </c>
      <c r="G155" s="206">
        <f t="shared" si="20"/>
        <v>652.94999999999993</v>
      </c>
    </row>
    <row r="156" spans="1:7">
      <c r="A156" s="211"/>
      <c r="B156" s="209" t="s">
        <v>41</v>
      </c>
      <c r="C156" s="208">
        <v>120</v>
      </c>
      <c r="D156" s="210">
        <v>0.48</v>
      </c>
      <c r="E156" s="210">
        <v>0</v>
      </c>
      <c r="F156" s="210">
        <v>11.76</v>
      </c>
      <c r="G156" s="210">
        <v>51.4</v>
      </c>
    </row>
    <row r="157" spans="1:7" ht="25.5">
      <c r="A157" s="208" t="s">
        <v>39</v>
      </c>
      <c r="B157" s="219" t="s">
        <v>225</v>
      </c>
      <c r="C157" s="220">
        <v>180</v>
      </c>
      <c r="D157" s="221">
        <v>33.75</v>
      </c>
      <c r="E157" s="221">
        <v>15.07</v>
      </c>
      <c r="F157" s="221">
        <v>41.51</v>
      </c>
      <c r="G157" s="221">
        <v>436.65</v>
      </c>
    </row>
    <row r="158" spans="1:7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7">
      <c r="A159" s="211"/>
      <c r="B159" s="209" t="s">
        <v>11</v>
      </c>
      <c r="C159" s="211">
        <v>50</v>
      </c>
      <c r="D159" s="214">
        <v>3.8</v>
      </c>
      <c r="E159" s="214">
        <v>0.4</v>
      </c>
      <c r="F159" s="214">
        <v>24.6</v>
      </c>
      <c r="G159" s="214">
        <v>122.9</v>
      </c>
    </row>
    <row r="160" spans="1:7">
      <c r="A160" s="226" t="s">
        <v>221</v>
      </c>
      <c r="B160" s="227"/>
      <c r="C160" s="218">
        <f>C156+C157+C158+C159</f>
        <v>550</v>
      </c>
      <c r="D160" s="208"/>
      <c r="E160" s="208"/>
      <c r="F160" s="208"/>
      <c r="G160" s="208"/>
    </row>
  </sheetData>
  <mergeCells count="47">
    <mergeCell ref="A145:B145"/>
    <mergeCell ref="A146:C146"/>
    <mergeCell ref="A153:B153"/>
    <mergeCell ref="A154:C154"/>
    <mergeCell ref="A160:B160"/>
    <mergeCell ref="A125:C125"/>
    <mergeCell ref="A131:B131"/>
    <mergeCell ref="A132:C132"/>
    <mergeCell ref="A138:B138"/>
    <mergeCell ref="A139:C139"/>
    <mergeCell ref="A110:B110"/>
    <mergeCell ref="A111:C111"/>
    <mergeCell ref="A117:B117"/>
    <mergeCell ref="A118:C118"/>
    <mergeCell ref="A124:B124"/>
    <mergeCell ref="A86:C86"/>
    <mergeCell ref="A94:B94"/>
    <mergeCell ref="A95:C95"/>
    <mergeCell ref="A102:B102"/>
    <mergeCell ref="A103:C103"/>
    <mergeCell ref="A78:B78"/>
    <mergeCell ref="A40:B40"/>
    <mergeCell ref="A47:B47"/>
    <mergeCell ref="A56:B56"/>
    <mergeCell ref="A63:B63"/>
    <mergeCell ref="A71:B71"/>
    <mergeCell ref="G5:G6"/>
    <mergeCell ref="A8:C8"/>
    <mergeCell ref="A18:B18"/>
    <mergeCell ref="A25:B25"/>
    <mergeCell ref="A32:B32"/>
    <mergeCell ref="A85:B85"/>
    <mergeCell ref="A1:G2"/>
    <mergeCell ref="A3:G4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A64:C64"/>
    <mergeCell ref="A72:C72"/>
    <mergeCell ref="A79:C79"/>
    <mergeCell ref="D5:F5"/>
  </mergeCells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314"/>
  <sheetViews>
    <sheetView zoomScale="112" zoomScaleNormal="112" workbookViewId="0">
      <selection sqref="A1:G314"/>
    </sheetView>
  </sheetViews>
  <sheetFormatPr defaultRowHeight="12.75"/>
  <cols>
    <col min="1" max="1" width="11" style="186" customWidth="1"/>
    <col min="2" max="2" width="37" style="194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7" ht="12.75" customHeight="1">
      <c r="A1" s="231" t="s">
        <v>279</v>
      </c>
      <c r="B1" s="231"/>
      <c r="C1" s="231"/>
      <c r="D1" s="231"/>
      <c r="E1" s="231"/>
      <c r="F1" s="231"/>
      <c r="G1" s="231"/>
    </row>
    <row r="2" spans="1:7">
      <c r="A2" s="231"/>
      <c r="B2" s="231"/>
      <c r="C2" s="231"/>
      <c r="D2" s="231"/>
      <c r="E2" s="231"/>
      <c r="F2" s="231"/>
      <c r="G2" s="231"/>
    </row>
    <row r="3" spans="1:7" ht="12.75" customHeight="1">
      <c r="A3" s="229" t="s">
        <v>223</v>
      </c>
      <c r="B3" s="229"/>
      <c r="C3" s="229"/>
      <c r="D3" s="229"/>
      <c r="E3" s="229"/>
      <c r="F3" s="229"/>
      <c r="G3" s="229"/>
    </row>
    <row r="4" spans="1:7" ht="30.75" customHeight="1">
      <c r="A4" s="230"/>
      <c r="B4" s="230"/>
      <c r="C4" s="230"/>
      <c r="D4" s="230"/>
      <c r="E4" s="230"/>
      <c r="F4" s="230"/>
      <c r="G4" s="230"/>
    </row>
    <row r="5" spans="1:7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7" ht="34.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7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7" ht="27.95" customHeight="1">
      <c r="A8" s="228" t="s">
        <v>212</v>
      </c>
      <c r="B8" s="228"/>
      <c r="C8" s="228"/>
      <c r="D8" s="206">
        <f>D9+D19</f>
        <v>34.79</v>
      </c>
      <c r="E8" s="206">
        <f t="shared" ref="E8:G8" si="0">E9+E19</f>
        <v>49.769999999999996</v>
      </c>
      <c r="F8" s="206">
        <f t="shared" si="0"/>
        <v>172.18</v>
      </c>
      <c r="G8" s="206">
        <f t="shared" si="0"/>
        <v>1297.8800000000001</v>
      </c>
    </row>
    <row r="9" spans="1:7">
      <c r="A9" s="205"/>
      <c r="B9" s="228" t="s">
        <v>66</v>
      </c>
      <c r="C9" s="228"/>
      <c r="D9" s="206">
        <f>D10+D11+D12+D13+D14+D15</f>
        <v>13.54</v>
      </c>
      <c r="E9" s="206">
        <f t="shared" ref="E9:G9" si="1">E10+E11+E12+E13+E14+E15</f>
        <v>18.439999999999998</v>
      </c>
      <c r="F9" s="206">
        <f t="shared" si="1"/>
        <v>85.88</v>
      </c>
      <c r="G9" s="206">
        <f t="shared" si="1"/>
        <v>578.45000000000005</v>
      </c>
    </row>
    <row r="10" spans="1:7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7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7" ht="25.5">
      <c r="A12" s="208" t="s">
        <v>162</v>
      </c>
      <c r="B12" s="209" t="s">
        <v>185</v>
      </c>
      <c r="C12" s="208">
        <v>205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7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7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7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7" hidden="1">
      <c r="A16" s="212"/>
      <c r="B16" s="209"/>
      <c r="C16" s="212"/>
      <c r="D16" s="210"/>
      <c r="E16" s="210"/>
      <c r="F16" s="210"/>
      <c r="G16" s="210"/>
    </row>
    <row r="17" spans="1:7" hidden="1">
      <c r="A17" s="211"/>
      <c r="B17" s="213"/>
      <c r="C17" s="211"/>
      <c r="D17" s="214"/>
      <c r="E17" s="214"/>
      <c r="F17" s="214"/>
      <c r="G17" s="214"/>
    </row>
    <row r="18" spans="1:7">
      <c r="A18" s="233" t="s">
        <v>221</v>
      </c>
      <c r="B18" s="233"/>
      <c r="C18" s="215">
        <f>SUM(C10:C17)</f>
        <v>500</v>
      </c>
      <c r="D18" s="214"/>
      <c r="E18" s="214"/>
      <c r="F18" s="214"/>
      <c r="G18" s="214"/>
    </row>
    <row r="19" spans="1:7">
      <c r="A19" s="211"/>
      <c r="B19" s="234" t="s">
        <v>67</v>
      </c>
      <c r="C19" s="234"/>
      <c r="D19" s="222">
        <f>D20+D21+D22+D23+D24</f>
        <v>21.25</v>
      </c>
      <c r="E19" s="222">
        <f t="shared" ref="E19:G19" si="2">E20+E21+E22+E23+E24</f>
        <v>31.33</v>
      </c>
      <c r="F19" s="222">
        <f t="shared" si="2"/>
        <v>86.300000000000011</v>
      </c>
      <c r="G19" s="222">
        <f t="shared" si="2"/>
        <v>719.43000000000006</v>
      </c>
    </row>
    <row r="20" spans="1:7">
      <c r="A20" s="208" t="s">
        <v>251</v>
      </c>
      <c r="B20" s="209" t="s">
        <v>252</v>
      </c>
      <c r="C20" s="208">
        <v>60</v>
      </c>
      <c r="D20" s="217">
        <v>0.48</v>
      </c>
      <c r="E20" s="210">
        <v>0</v>
      </c>
      <c r="F20" s="210">
        <v>1.02</v>
      </c>
      <c r="G20" s="210">
        <v>6</v>
      </c>
    </row>
    <row r="21" spans="1:7" ht="12.75" customHeight="1">
      <c r="A21" s="208" t="s">
        <v>166</v>
      </c>
      <c r="B21" s="209" t="s">
        <v>201</v>
      </c>
      <c r="C21" s="208">
        <v>200</v>
      </c>
      <c r="D21" s="210">
        <v>4.09</v>
      </c>
      <c r="E21" s="210">
        <v>10.61</v>
      </c>
      <c r="F21" s="210">
        <v>13.54</v>
      </c>
      <c r="G21" s="210">
        <v>166.01</v>
      </c>
    </row>
    <row r="22" spans="1:7">
      <c r="A22" s="211" t="s">
        <v>227</v>
      </c>
      <c r="B22" s="209" t="s">
        <v>229</v>
      </c>
      <c r="C22" s="208">
        <v>200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>
      <c r="A23" s="208" t="s">
        <v>42</v>
      </c>
      <c r="B23" s="209" t="s">
        <v>282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>
      <c r="A25" s="233" t="s">
        <v>221</v>
      </c>
      <c r="B25" s="233"/>
      <c r="C25" s="215">
        <f>SUM(C20:C24)</f>
        <v>700</v>
      </c>
      <c r="D25" s="214"/>
      <c r="E25" s="214"/>
      <c r="F25" s="214"/>
      <c r="G25" s="214"/>
    </row>
    <row r="26" spans="1:7" ht="27.95" customHeight="1">
      <c r="A26" s="228" t="s">
        <v>213</v>
      </c>
      <c r="B26" s="228"/>
      <c r="C26" s="228"/>
      <c r="D26" s="206">
        <f>D27+D33</f>
        <v>37.04</v>
      </c>
      <c r="E26" s="206">
        <f t="shared" ref="E26:G26" si="3">E27+E33</f>
        <v>70.81</v>
      </c>
      <c r="F26" s="206">
        <f t="shared" si="3"/>
        <v>154.55000000000001</v>
      </c>
      <c r="G26" s="206">
        <f t="shared" si="3"/>
        <v>1432.0100000000002</v>
      </c>
    </row>
    <row r="27" spans="1:7">
      <c r="A27" s="205"/>
      <c r="B27" s="228" t="s">
        <v>66</v>
      </c>
      <c r="C27" s="228"/>
      <c r="D27" s="206">
        <f>D28+D29+D30+D31</f>
        <v>17.98</v>
      </c>
      <c r="E27" s="206">
        <f t="shared" ref="E27:G27" si="4">E28+E29+E30+E31</f>
        <v>18.170000000000002</v>
      </c>
      <c r="F27" s="206">
        <f t="shared" si="4"/>
        <v>83.210000000000008</v>
      </c>
      <c r="G27" s="206">
        <f t="shared" si="4"/>
        <v>585.68000000000006</v>
      </c>
    </row>
    <row r="28" spans="1:7">
      <c r="A28" s="211" t="s">
        <v>232</v>
      </c>
      <c r="B28" s="209" t="s">
        <v>152</v>
      </c>
      <c r="C28" s="216">
        <v>110</v>
      </c>
      <c r="D28" s="210">
        <v>9.15</v>
      </c>
      <c r="E28" s="210">
        <v>14.97</v>
      </c>
      <c r="F28" s="210">
        <v>10.6</v>
      </c>
      <c r="G28" s="210">
        <v>217.68</v>
      </c>
    </row>
    <row r="29" spans="1:7">
      <c r="A29" s="208" t="s">
        <v>33</v>
      </c>
      <c r="B29" s="209" t="s">
        <v>12</v>
      </c>
      <c r="C29" s="208">
        <v>150</v>
      </c>
      <c r="D29" s="210">
        <v>5.64</v>
      </c>
      <c r="E29" s="210">
        <v>2.84</v>
      </c>
      <c r="F29" s="210">
        <v>36</v>
      </c>
      <c r="G29" s="210">
        <v>201</v>
      </c>
    </row>
    <row r="30" spans="1:7" ht="25.5">
      <c r="A30" s="211" t="s">
        <v>234</v>
      </c>
      <c r="B30" s="209" t="s">
        <v>242</v>
      </c>
      <c r="C30" s="208">
        <v>200</v>
      </c>
      <c r="D30" s="210">
        <v>0.15</v>
      </c>
      <c r="E30" s="210">
        <v>0.04</v>
      </c>
      <c r="F30" s="210">
        <v>16.93</v>
      </c>
      <c r="G30" s="210">
        <v>68.66</v>
      </c>
    </row>
    <row r="31" spans="1:7">
      <c r="A31" s="208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>
      <c r="A32" s="226" t="s">
        <v>221</v>
      </c>
      <c r="B32" s="227"/>
      <c r="C32" s="205">
        <f>SUM(C28:C31)</f>
        <v>500</v>
      </c>
      <c r="D32" s="210"/>
      <c r="E32" s="210"/>
      <c r="F32" s="210"/>
      <c r="G32" s="210"/>
    </row>
    <row r="33" spans="1:7">
      <c r="A33" s="208"/>
      <c r="B33" s="234" t="s">
        <v>67</v>
      </c>
      <c r="C33" s="234"/>
      <c r="D33" s="206">
        <f>D34+D35+D36+D37+D38+D39</f>
        <v>19.059999999999999</v>
      </c>
      <c r="E33" s="206">
        <f t="shared" ref="E33:G33" si="5">E34+E35+E36+E37+E38+E39</f>
        <v>52.639999999999993</v>
      </c>
      <c r="F33" s="206">
        <f t="shared" si="5"/>
        <v>71.34</v>
      </c>
      <c r="G33" s="206">
        <f t="shared" si="5"/>
        <v>846.33</v>
      </c>
    </row>
    <row r="34" spans="1:7">
      <c r="A34" s="208" t="s">
        <v>68</v>
      </c>
      <c r="B34" s="209" t="s">
        <v>69</v>
      </c>
      <c r="C34" s="208">
        <v>60</v>
      </c>
      <c r="D34" s="210">
        <v>0.84</v>
      </c>
      <c r="E34" s="210">
        <v>3.06</v>
      </c>
      <c r="F34" s="210">
        <v>6.83</v>
      </c>
      <c r="G34" s="210">
        <v>59.75</v>
      </c>
    </row>
    <row r="35" spans="1:7">
      <c r="A35" s="208" t="s">
        <v>167</v>
      </c>
      <c r="B35" s="209" t="s">
        <v>283</v>
      </c>
      <c r="C35" s="208">
        <v>200</v>
      </c>
      <c r="D35" s="210">
        <v>4.57</v>
      </c>
      <c r="E35" s="210">
        <v>12.24</v>
      </c>
      <c r="F35" s="210">
        <v>19.04</v>
      </c>
      <c r="G35" s="210">
        <v>204.6</v>
      </c>
    </row>
    <row r="36" spans="1:7">
      <c r="A36" s="211" t="s">
        <v>43</v>
      </c>
      <c r="B36" s="209" t="s">
        <v>226</v>
      </c>
      <c r="C36" s="208">
        <v>100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>
      <c r="A37" s="208" t="s">
        <v>241</v>
      </c>
      <c r="B37" s="209" t="s">
        <v>284</v>
      </c>
      <c r="C37" s="208">
        <v>150</v>
      </c>
      <c r="D37" s="210">
        <v>3.14</v>
      </c>
      <c r="E37" s="210">
        <v>3.27</v>
      </c>
      <c r="F37" s="210">
        <v>22.34</v>
      </c>
      <c r="G37" s="210">
        <v>136.5</v>
      </c>
    </row>
    <row r="38" spans="1:7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>
      <c r="A40" s="233" t="s">
        <v>221</v>
      </c>
      <c r="B40" s="233"/>
      <c r="C40" s="205">
        <f>SUM(C34:C39)</f>
        <v>730</v>
      </c>
      <c r="D40" s="210"/>
      <c r="E40" s="210"/>
      <c r="F40" s="210"/>
      <c r="G40" s="210"/>
    </row>
    <row r="41" spans="1:7" ht="27.95" customHeight="1">
      <c r="A41" s="228" t="s">
        <v>214</v>
      </c>
      <c r="B41" s="228"/>
      <c r="C41" s="228"/>
      <c r="D41" s="206">
        <f>D42+D48</f>
        <v>45.95</v>
      </c>
      <c r="E41" s="206">
        <f t="shared" ref="E41:G41" si="6">E42+E48</f>
        <v>52.16</v>
      </c>
      <c r="F41" s="206">
        <f t="shared" si="6"/>
        <v>153.87</v>
      </c>
      <c r="G41" s="206">
        <f t="shared" si="6"/>
        <v>1298.31</v>
      </c>
    </row>
    <row r="42" spans="1:7">
      <c r="A42" s="205"/>
      <c r="B42" s="228" t="s">
        <v>66</v>
      </c>
      <c r="C42" s="228"/>
      <c r="D42" s="206">
        <f>D43+D44+D45+D46</f>
        <v>13.510000000000002</v>
      </c>
      <c r="E42" s="206">
        <f t="shared" ref="E42:G42" si="7">E43+E44+E45+E46</f>
        <v>28.55</v>
      </c>
      <c r="F42" s="206">
        <f t="shared" si="7"/>
        <v>65.61</v>
      </c>
      <c r="G42" s="206">
        <f t="shared" si="7"/>
        <v>582.03000000000009</v>
      </c>
    </row>
    <row r="43" spans="1:7">
      <c r="A43" s="211"/>
      <c r="B43" s="209" t="s">
        <v>41</v>
      </c>
      <c r="C43" s="208">
        <v>100</v>
      </c>
      <c r="D43" s="210">
        <v>0.4</v>
      </c>
      <c r="E43" s="210">
        <v>0</v>
      </c>
      <c r="F43" s="210">
        <v>9.8000000000000007</v>
      </c>
      <c r="G43" s="210">
        <v>42.84</v>
      </c>
    </row>
    <row r="44" spans="1:7">
      <c r="A44" s="208" t="s">
        <v>235</v>
      </c>
      <c r="B44" s="209" t="s">
        <v>236</v>
      </c>
      <c r="C44" s="208">
        <v>200</v>
      </c>
      <c r="D44" s="210">
        <v>10.07</v>
      </c>
      <c r="E44" s="210">
        <v>28.23</v>
      </c>
      <c r="F44" s="210">
        <v>26.13</v>
      </c>
      <c r="G44" s="210">
        <v>398.85</v>
      </c>
    </row>
    <row r="45" spans="1:7" ht="21.75" customHeight="1">
      <c r="A45" s="211" t="s">
        <v>164</v>
      </c>
      <c r="B45" s="209" t="s">
        <v>10</v>
      </c>
      <c r="C45" s="208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>
      <c r="A46" s="211"/>
      <c r="B46" s="209" t="s">
        <v>11</v>
      </c>
      <c r="C46" s="208">
        <v>40</v>
      </c>
      <c r="D46" s="210">
        <v>3.04</v>
      </c>
      <c r="E46" s="210">
        <v>0.32</v>
      </c>
      <c r="F46" s="210">
        <v>19.68</v>
      </c>
      <c r="G46" s="210">
        <v>98.34</v>
      </c>
    </row>
    <row r="47" spans="1:7">
      <c r="A47" s="226" t="s">
        <v>221</v>
      </c>
      <c r="B47" s="227"/>
      <c r="C47" s="205">
        <f>SUM(C43:C46)</f>
        <v>540</v>
      </c>
      <c r="D47" s="210"/>
      <c r="E47" s="210"/>
      <c r="F47" s="210"/>
      <c r="G47" s="210"/>
    </row>
    <row r="48" spans="1:7">
      <c r="A48" s="208"/>
      <c r="B48" s="234" t="s">
        <v>67</v>
      </c>
      <c r="C48" s="234"/>
      <c r="D48" s="206">
        <f>D49+D50+D51+D52+D53+D54</f>
        <v>32.44</v>
      </c>
      <c r="E48" s="206">
        <f t="shared" ref="E48:G48" si="8">E49+E50+E51+E52+E53+E54</f>
        <v>23.61</v>
      </c>
      <c r="F48" s="206">
        <f t="shared" si="8"/>
        <v>88.259999999999991</v>
      </c>
      <c r="G48" s="206">
        <f t="shared" si="8"/>
        <v>716.28</v>
      </c>
    </row>
    <row r="49" spans="1:7">
      <c r="A49" s="208" t="s">
        <v>82</v>
      </c>
      <c r="B49" s="209" t="s">
        <v>83</v>
      </c>
      <c r="C49" s="208">
        <v>60</v>
      </c>
      <c r="D49" s="210">
        <v>1.21</v>
      </c>
      <c r="E49" s="210">
        <v>6.2</v>
      </c>
      <c r="F49" s="210">
        <v>12.33</v>
      </c>
      <c r="G49" s="210">
        <v>113</v>
      </c>
    </row>
    <row r="50" spans="1:7">
      <c r="A50" s="208" t="s">
        <v>117</v>
      </c>
      <c r="B50" s="209" t="s">
        <v>200</v>
      </c>
      <c r="C50" s="208">
        <v>200</v>
      </c>
      <c r="D50" s="210">
        <v>2.64</v>
      </c>
      <c r="E50" s="210">
        <v>3.56</v>
      </c>
      <c r="F50" s="210">
        <v>11.76</v>
      </c>
      <c r="G50" s="210">
        <v>93</v>
      </c>
    </row>
    <row r="51" spans="1:7">
      <c r="A51" s="208" t="s">
        <v>277</v>
      </c>
      <c r="B51" s="209" t="s">
        <v>278</v>
      </c>
      <c r="C51" s="208">
        <v>90</v>
      </c>
      <c r="D51" s="210">
        <v>10.18</v>
      </c>
      <c r="E51" s="210">
        <v>9.74</v>
      </c>
      <c r="F51" s="210">
        <v>10.17</v>
      </c>
      <c r="G51" s="210">
        <v>169.06</v>
      </c>
    </row>
    <row r="52" spans="1:7">
      <c r="A52" s="211" t="s">
        <v>134</v>
      </c>
      <c r="B52" s="209" t="s">
        <v>148</v>
      </c>
      <c r="C52" s="208">
        <v>150</v>
      </c>
      <c r="D52" s="210">
        <v>16.260000000000002</v>
      </c>
      <c r="E52" s="210">
        <v>4.03</v>
      </c>
      <c r="F52" s="210">
        <v>33.97</v>
      </c>
      <c r="G52" s="210">
        <v>247.3</v>
      </c>
    </row>
    <row r="53" spans="1:7">
      <c r="A53" s="208" t="s">
        <v>42</v>
      </c>
      <c r="B53" s="209" t="s">
        <v>282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>
      <c r="A55" s="233" t="s">
        <v>221</v>
      </c>
      <c r="B55" s="233"/>
      <c r="C55" s="205">
        <f>SUM(C49:C54)</f>
        <v>720</v>
      </c>
      <c r="D55" s="210"/>
      <c r="E55" s="210"/>
      <c r="F55" s="210"/>
      <c r="G55" s="210"/>
    </row>
    <row r="56" spans="1:7" ht="27.95" customHeight="1">
      <c r="A56" s="228" t="s">
        <v>215</v>
      </c>
      <c r="B56" s="228"/>
      <c r="C56" s="228"/>
      <c r="D56" s="206">
        <f>D57+D64</f>
        <v>40.880000000000003</v>
      </c>
      <c r="E56" s="206">
        <f t="shared" ref="E56:G56" si="9">E57+E64</f>
        <v>68.040000000000006</v>
      </c>
      <c r="F56" s="206">
        <f t="shared" si="9"/>
        <v>128.37</v>
      </c>
      <c r="G56" s="206">
        <f t="shared" si="9"/>
        <v>1304.174</v>
      </c>
    </row>
    <row r="57" spans="1:7">
      <c r="A57" s="205"/>
      <c r="B57" s="228" t="s">
        <v>66</v>
      </c>
      <c r="C57" s="228"/>
      <c r="D57" s="206">
        <f>D58+D59+D60+D61+D62</f>
        <v>21.540000000000003</v>
      </c>
      <c r="E57" s="206">
        <f t="shared" ref="E57:G57" si="10">E58+E59+E60+E61+E62</f>
        <v>25.73</v>
      </c>
      <c r="F57" s="206">
        <f t="shared" si="10"/>
        <v>66.31</v>
      </c>
      <c r="G57" s="206">
        <f t="shared" si="10"/>
        <v>585.28</v>
      </c>
    </row>
    <row r="58" spans="1:7">
      <c r="A58" s="211" t="s">
        <v>237</v>
      </c>
      <c r="B58" s="209" t="s">
        <v>238</v>
      </c>
      <c r="C58" s="208">
        <v>60</v>
      </c>
      <c r="D58" s="210">
        <v>1.1399999999999999</v>
      </c>
      <c r="E58" s="210">
        <v>0</v>
      </c>
      <c r="F58" s="210">
        <v>4.62</v>
      </c>
      <c r="G58" s="210">
        <v>23.04</v>
      </c>
    </row>
    <row r="59" spans="1:7">
      <c r="A59" s="211" t="s">
        <v>230</v>
      </c>
      <c r="B59" s="209" t="s">
        <v>239</v>
      </c>
      <c r="C59" s="208">
        <v>90</v>
      </c>
      <c r="D59" s="210">
        <v>12.35</v>
      </c>
      <c r="E59" s="210">
        <v>18.36</v>
      </c>
      <c r="F59" s="210">
        <v>1.22</v>
      </c>
      <c r="G59" s="210">
        <v>219.52</v>
      </c>
    </row>
    <row r="60" spans="1:7">
      <c r="A60" s="211" t="s">
        <v>241</v>
      </c>
      <c r="B60" s="209" t="s">
        <v>240</v>
      </c>
      <c r="C60" s="208">
        <v>150</v>
      </c>
      <c r="D60" s="210">
        <v>4.6100000000000003</v>
      </c>
      <c r="E60" s="210">
        <v>7.1</v>
      </c>
      <c r="F60" s="210">
        <v>20.78</v>
      </c>
      <c r="G60" s="210">
        <v>165.46</v>
      </c>
    </row>
    <row r="61" spans="1:7">
      <c r="A61" s="211" t="s">
        <v>244</v>
      </c>
      <c r="B61" s="213" t="s">
        <v>269</v>
      </c>
      <c r="C61" s="208">
        <v>200</v>
      </c>
      <c r="D61" s="210">
        <v>1.92</v>
      </c>
      <c r="E61" s="210">
        <v>0.11</v>
      </c>
      <c r="F61" s="210">
        <v>29.85</v>
      </c>
      <c r="G61" s="210">
        <v>128.09</v>
      </c>
    </row>
    <row r="62" spans="1:7" ht="15" customHeight="1">
      <c r="A62" s="208"/>
      <c r="B62" s="209" t="s">
        <v>11</v>
      </c>
      <c r="C62" s="208">
        <v>20</v>
      </c>
      <c r="D62" s="210">
        <v>1.52</v>
      </c>
      <c r="E62" s="210">
        <v>0.16</v>
      </c>
      <c r="F62" s="210">
        <v>9.84</v>
      </c>
      <c r="G62" s="210">
        <v>49.17</v>
      </c>
    </row>
    <row r="63" spans="1:7" ht="15" customHeight="1">
      <c r="A63" s="226" t="s">
        <v>221</v>
      </c>
      <c r="B63" s="227"/>
      <c r="C63" s="205">
        <f>C58+C59+C60+C61+C62</f>
        <v>520</v>
      </c>
      <c r="D63" s="210"/>
      <c r="E63" s="210"/>
      <c r="F63" s="210"/>
      <c r="G63" s="210"/>
    </row>
    <row r="64" spans="1:7" ht="15" customHeight="1">
      <c r="A64" s="208"/>
      <c r="B64" s="234" t="s">
        <v>67</v>
      </c>
      <c r="C64" s="234"/>
      <c r="D64" s="206">
        <f>D65+D66+D67+D68+D69</f>
        <v>19.34</v>
      </c>
      <c r="E64" s="206">
        <f t="shared" ref="E64:G64" si="11">E65+E66+E67+E68+E69</f>
        <v>42.31</v>
      </c>
      <c r="F64" s="206">
        <f t="shared" si="11"/>
        <v>62.06</v>
      </c>
      <c r="G64" s="206">
        <f t="shared" si="11"/>
        <v>718.89400000000001</v>
      </c>
    </row>
    <row r="65" spans="1:14" ht="15" customHeight="1">
      <c r="A65" s="208" t="s">
        <v>172</v>
      </c>
      <c r="B65" s="209" t="s">
        <v>145</v>
      </c>
      <c r="C65" s="208">
        <v>60</v>
      </c>
      <c r="D65" s="210">
        <v>0.88</v>
      </c>
      <c r="E65" s="210">
        <v>3.11</v>
      </c>
      <c r="F65" s="210">
        <v>5.64</v>
      </c>
      <c r="G65" s="210">
        <v>55.8</v>
      </c>
    </row>
    <row r="66" spans="1:14" ht="30" customHeight="1">
      <c r="A66" s="208" t="s">
        <v>124</v>
      </c>
      <c r="B66" s="209" t="s">
        <v>285</v>
      </c>
      <c r="C66" s="208">
        <v>200</v>
      </c>
      <c r="D66" s="210">
        <v>3.96</v>
      </c>
      <c r="E66" s="210">
        <v>4.8600000000000003</v>
      </c>
      <c r="F66" s="210">
        <v>17.010000000000002</v>
      </c>
      <c r="G66" s="210">
        <v>131.81399999999999</v>
      </c>
      <c r="H66" s="204"/>
      <c r="I66" s="202"/>
      <c r="J66" s="203"/>
      <c r="K66" s="199"/>
      <c r="L66" s="199"/>
      <c r="M66" s="199"/>
      <c r="N66" s="199"/>
    </row>
    <row r="67" spans="1:14" ht="15" customHeight="1">
      <c r="A67" s="208" t="s">
        <v>207</v>
      </c>
      <c r="B67" s="209" t="s">
        <v>228</v>
      </c>
      <c r="C67" s="208">
        <v>200</v>
      </c>
      <c r="D67" s="210">
        <v>11.46</v>
      </c>
      <c r="E67" s="210">
        <v>34.020000000000003</v>
      </c>
      <c r="F67" s="210">
        <v>9.73</v>
      </c>
      <c r="G67" s="210">
        <v>390.94</v>
      </c>
      <c r="H67" s="204"/>
      <c r="I67" s="202"/>
      <c r="J67" s="203"/>
      <c r="K67" s="199"/>
      <c r="L67" s="199"/>
      <c r="M67" s="199"/>
      <c r="N67" s="199"/>
    </row>
    <row r="68" spans="1:14" ht="16.5" customHeight="1">
      <c r="A68" s="212" t="s">
        <v>164</v>
      </c>
      <c r="B68" s="209" t="s">
        <v>10</v>
      </c>
      <c r="C68" s="212">
        <v>200</v>
      </c>
      <c r="D68" s="210">
        <v>0</v>
      </c>
      <c r="E68" s="210">
        <v>0</v>
      </c>
      <c r="F68" s="210">
        <v>10</v>
      </c>
      <c r="G68" s="210">
        <v>42</v>
      </c>
      <c r="H68" s="204"/>
      <c r="I68" s="202"/>
      <c r="J68" s="203"/>
      <c r="K68" s="199"/>
      <c r="L68" s="199"/>
      <c r="M68" s="199"/>
      <c r="N68" s="199"/>
    </row>
    <row r="69" spans="1:14" ht="15" customHeight="1">
      <c r="A69" s="211"/>
      <c r="B69" s="209" t="s">
        <v>11</v>
      </c>
      <c r="C69" s="208">
        <v>40</v>
      </c>
      <c r="D69" s="210">
        <v>3.04</v>
      </c>
      <c r="E69" s="210">
        <v>0.32</v>
      </c>
      <c r="F69" s="210">
        <v>19.68</v>
      </c>
      <c r="G69" s="210">
        <v>98.34</v>
      </c>
    </row>
    <row r="70" spans="1:14" ht="15" customHeight="1">
      <c r="A70" s="233" t="s">
        <v>221</v>
      </c>
      <c r="B70" s="233"/>
      <c r="C70" s="205">
        <f>SUM(C65:C69)</f>
        <v>700</v>
      </c>
      <c r="D70" s="210"/>
      <c r="E70" s="210"/>
      <c r="F70" s="210"/>
      <c r="G70" s="210"/>
    </row>
    <row r="71" spans="1:14" ht="27.95" customHeight="1">
      <c r="A71" s="228" t="s">
        <v>216</v>
      </c>
      <c r="B71" s="228"/>
      <c r="C71" s="228"/>
      <c r="D71" s="206">
        <f>D72+D78</f>
        <v>42.2684</v>
      </c>
      <c r="E71" s="206">
        <f t="shared" ref="E71:G71" si="12">E72+E78</f>
        <v>59.880200000000002</v>
      </c>
      <c r="F71" s="206">
        <f t="shared" si="12"/>
        <v>144.70640000000003</v>
      </c>
      <c r="G71" s="206">
        <f t="shared" si="12"/>
        <v>1306.2057</v>
      </c>
    </row>
    <row r="72" spans="1:14">
      <c r="A72" s="205"/>
      <c r="B72" s="228" t="s">
        <v>66</v>
      </c>
      <c r="C72" s="228"/>
      <c r="D72" s="206">
        <f>D73+D74+D75+D76</f>
        <v>19.6084</v>
      </c>
      <c r="E72" s="206">
        <f t="shared" ref="E72:G72" si="13">E73+E74+E75+E76</f>
        <v>19.8002</v>
      </c>
      <c r="F72" s="206">
        <f t="shared" si="13"/>
        <v>65.66640000000001</v>
      </c>
      <c r="G72" s="206">
        <f t="shared" si="13"/>
        <v>532.92570000000001</v>
      </c>
    </row>
    <row r="73" spans="1:14">
      <c r="A73" s="212" t="s">
        <v>175</v>
      </c>
      <c r="B73" s="209" t="s">
        <v>142</v>
      </c>
      <c r="C73" s="208">
        <v>100</v>
      </c>
      <c r="D73" s="210">
        <f>0.74*1.66</f>
        <v>1.2283999999999999</v>
      </c>
      <c r="E73" s="210">
        <f>0.06*1.67</f>
        <v>0.1002</v>
      </c>
      <c r="F73" s="210">
        <f>16.92*1.67</f>
        <v>28.256400000000003</v>
      </c>
      <c r="G73" s="210">
        <f>74.71*1.67</f>
        <v>124.76569999999998</v>
      </c>
    </row>
    <row r="74" spans="1:14">
      <c r="A74" s="208" t="s">
        <v>245</v>
      </c>
      <c r="B74" s="209" t="s">
        <v>246</v>
      </c>
      <c r="C74" s="208">
        <v>150</v>
      </c>
      <c r="D74" s="210">
        <v>14.58</v>
      </c>
      <c r="E74" s="210">
        <v>19.3</v>
      </c>
      <c r="F74" s="210">
        <v>2.81</v>
      </c>
      <c r="G74" s="210">
        <v>243.26</v>
      </c>
    </row>
    <row r="75" spans="1:14">
      <c r="A75" s="212" t="s">
        <v>164</v>
      </c>
      <c r="B75" s="209" t="s">
        <v>10</v>
      </c>
      <c r="C75" s="212">
        <v>200</v>
      </c>
      <c r="D75" s="210">
        <v>0</v>
      </c>
      <c r="E75" s="210">
        <v>0</v>
      </c>
      <c r="F75" s="210">
        <v>10</v>
      </c>
      <c r="G75" s="210">
        <v>42</v>
      </c>
    </row>
    <row r="76" spans="1:14" ht="13.5" customHeight="1">
      <c r="A76" s="211"/>
      <c r="B76" s="213" t="s">
        <v>11</v>
      </c>
      <c r="C76" s="211">
        <v>50</v>
      </c>
      <c r="D76" s="214">
        <v>3.8</v>
      </c>
      <c r="E76" s="214">
        <v>0.4</v>
      </c>
      <c r="F76" s="214">
        <v>24.6</v>
      </c>
      <c r="G76" s="214">
        <v>122.9</v>
      </c>
    </row>
    <row r="77" spans="1:14">
      <c r="A77" s="226" t="s">
        <v>221</v>
      </c>
      <c r="B77" s="227"/>
      <c r="C77" s="205">
        <f>SUM(C73:C76)</f>
        <v>500</v>
      </c>
      <c r="D77" s="210"/>
      <c r="E77" s="210"/>
      <c r="F77" s="210"/>
      <c r="G77" s="210"/>
    </row>
    <row r="78" spans="1:14">
      <c r="A78" s="208"/>
      <c r="B78" s="234" t="s">
        <v>67</v>
      </c>
      <c r="C78" s="234"/>
      <c r="D78" s="206">
        <f>D79+D80+D81+D82+D83+D84</f>
        <v>22.66</v>
      </c>
      <c r="E78" s="206">
        <f t="shared" ref="E78:G78" si="14">E79+E80+E81+E82+E83+E84</f>
        <v>40.08</v>
      </c>
      <c r="F78" s="206">
        <f t="shared" si="14"/>
        <v>79.040000000000006</v>
      </c>
      <c r="G78" s="206">
        <f t="shared" si="14"/>
        <v>773.27999999999986</v>
      </c>
    </row>
    <row r="79" spans="1:14" ht="18.75" customHeight="1">
      <c r="A79" s="208" t="s">
        <v>174</v>
      </c>
      <c r="B79" s="209" t="s">
        <v>136</v>
      </c>
      <c r="C79" s="216">
        <v>60</v>
      </c>
      <c r="D79" s="210">
        <v>0.94</v>
      </c>
      <c r="E79" s="210">
        <v>3.06</v>
      </c>
      <c r="F79" s="210">
        <v>5.66</v>
      </c>
      <c r="G79" s="210">
        <v>55.26</v>
      </c>
    </row>
    <row r="80" spans="1:14" ht="24" customHeight="1">
      <c r="A80" s="211" t="s">
        <v>101</v>
      </c>
      <c r="B80" s="209" t="s">
        <v>195</v>
      </c>
      <c r="C80" s="208">
        <v>200</v>
      </c>
      <c r="D80" s="210">
        <v>7.81</v>
      </c>
      <c r="E80" s="210">
        <v>11.82</v>
      </c>
      <c r="F80" s="210">
        <v>16.48</v>
      </c>
      <c r="G80" s="210">
        <v>203.54</v>
      </c>
    </row>
    <row r="81" spans="1:21">
      <c r="A81" s="208" t="s">
        <v>206</v>
      </c>
      <c r="B81" s="209" t="s">
        <v>147</v>
      </c>
      <c r="C81" s="208">
        <v>110</v>
      </c>
      <c r="D81" s="210">
        <v>8.73</v>
      </c>
      <c r="E81" s="210">
        <v>22.34</v>
      </c>
      <c r="F81" s="210">
        <v>12.38</v>
      </c>
      <c r="G81" s="210">
        <v>285.5</v>
      </c>
    </row>
    <row r="82" spans="1:21">
      <c r="A82" s="211" t="s">
        <v>287</v>
      </c>
      <c r="B82" s="209" t="s">
        <v>286</v>
      </c>
      <c r="C82" s="208">
        <v>150</v>
      </c>
      <c r="D82" s="210">
        <v>3.03</v>
      </c>
      <c r="E82" s="210">
        <v>2.78</v>
      </c>
      <c r="F82" s="210">
        <v>24.49</v>
      </c>
      <c r="G82" s="210">
        <v>135.06</v>
      </c>
    </row>
    <row r="83" spans="1:21" ht="29.25" customHeight="1">
      <c r="A83" s="208" t="s">
        <v>42</v>
      </c>
      <c r="B83" s="209" t="s">
        <v>282</v>
      </c>
      <c r="C83" s="208">
        <v>200</v>
      </c>
      <c r="D83" s="210">
        <v>1.1499999999999999</v>
      </c>
      <c r="E83" s="210"/>
      <c r="F83" s="210">
        <v>12.03</v>
      </c>
      <c r="G83" s="210">
        <v>55.4</v>
      </c>
    </row>
    <row r="84" spans="1:21">
      <c r="A84" s="208"/>
      <c r="B84" s="209" t="s">
        <v>37</v>
      </c>
      <c r="C84" s="208">
        <v>20</v>
      </c>
      <c r="D84" s="210">
        <v>1</v>
      </c>
      <c r="E84" s="210">
        <v>0.08</v>
      </c>
      <c r="F84" s="210">
        <v>8</v>
      </c>
      <c r="G84" s="210">
        <v>38.520000000000003</v>
      </c>
    </row>
    <row r="85" spans="1:21">
      <c r="A85" s="233" t="s">
        <v>221</v>
      </c>
      <c r="B85" s="233"/>
      <c r="C85" s="205">
        <f>SUM(C79:C84)</f>
        <v>740</v>
      </c>
      <c r="D85" s="210"/>
      <c r="E85" s="210"/>
      <c r="F85" s="210"/>
      <c r="G85" s="210"/>
    </row>
    <row r="86" spans="1:21" ht="27.95" customHeight="1">
      <c r="A86" s="228" t="s">
        <v>217</v>
      </c>
      <c r="B86" s="228"/>
      <c r="C86" s="228"/>
      <c r="D86" s="206">
        <f t="shared" ref="D86:F86" si="15">D87+D95</f>
        <v>38.67</v>
      </c>
      <c r="E86" s="206">
        <f t="shared" si="15"/>
        <v>72.309999999999988</v>
      </c>
      <c r="F86" s="206">
        <f t="shared" si="15"/>
        <v>182.14</v>
      </c>
      <c r="G86" s="206">
        <f>G87+G95</f>
        <v>1553.94</v>
      </c>
    </row>
    <row r="87" spans="1:21">
      <c r="A87" s="205"/>
      <c r="B87" s="228" t="s">
        <v>66</v>
      </c>
      <c r="C87" s="228"/>
      <c r="D87" s="206">
        <f>D88+D89+D90+D91+D92+D93</f>
        <v>16.560000000000002</v>
      </c>
      <c r="E87" s="206">
        <f t="shared" ref="E87:G87" si="16">E88+E89+E90+E91+E92+E93</f>
        <v>14.139999999999999</v>
      </c>
      <c r="F87" s="206">
        <f t="shared" si="16"/>
        <v>76.66</v>
      </c>
      <c r="G87" s="206">
        <f t="shared" si="16"/>
        <v>509.39000000000004</v>
      </c>
    </row>
    <row r="88" spans="1:21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1" ht="18.75" customHeight="1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  <c r="H89" s="184"/>
      <c r="I89" s="184"/>
      <c r="J89" s="184"/>
      <c r="K89" s="184"/>
      <c r="L89" s="184"/>
      <c r="M89" s="185"/>
      <c r="N89" s="184"/>
      <c r="O89" s="184"/>
      <c r="P89" s="184"/>
      <c r="Q89" s="184"/>
      <c r="R89" s="184"/>
    </row>
    <row r="90" spans="1:21" ht="14.25" customHeight="1">
      <c r="A90" s="211"/>
      <c r="B90" s="209" t="s">
        <v>41</v>
      </c>
      <c r="C90" s="208">
        <v>100</v>
      </c>
      <c r="D90" s="210">
        <v>0.4</v>
      </c>
      <c r="E90" s="210">
        <v>0</v>
      </c>
      <c r="F90" s="210">
        <v>9.8000000000000007</v>
      </c>
      <c r="G90" s="210">
        <v>42.84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>
      <c r="A91" s="208" t="s">
        <v>162</v>
      </c>
      <c r="B91" s="209" t="s">
        <v>247</v>
      </c>
      <c r="C91" s="208">
        <v>203</v>
      </c>
      <c r="D91" s="210">
        <v>10</v>
      </c>
      <c r="E91" s="210">
        <v>6</v>
      </c>
      <c r="F91" s="210">
        <v>38</v>
      </c>
      <c r="G91" s="210">
        <v>246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 ht="12" customHeight="1">
      <c r="A92" s="208" t="s">
        <v>165</v>
      </c>
      <c r="B92" s="209" t="s">
        <v>51</v>
      </c>
      <c r="C92" s="208">
        <v>200</v>
      </c>
      <c r="D92" s="210">
        <v>1.99</v>
      </c>
      <c r="E92" s="210">
        <v>1.7</v>
      </c>
      <c r="F92" s="210">
        <v>18.600000000000001</v>
      </c>
      <c r="G92" s="210">
        <v>102.03</v>
      </c>
      <c r="H92" s="184"/>
      <c r="I92" s="184"/>
      <c r="J92" s="184"/>
      <c r="K92" s="184"/>
      <c r="L92" s="184"/>
      <c r="M92" s="185"/>
      <c r="N92" s="184"/>
      <c r="O92" s="184"/>
      <c r="P92" s="184"/>
      <c r="Q92" s="184"/>
      <c r="R92" s="184"/>
    </row>
    <row r="93" spans="1:21">
      <c r="A93" s="208"/>
      <c r="B93" s="209" t="s">
        <v>11</v>
      </c>
      <c r="C93" s="208">
        <v>20</v>
      </c>
      <c r="D93" s="210">
        <v>1.52</v>
      </c>
      <c r="E93" s="210">
        <v>0.16</v>
      </c>
      <c r="F93" s="210">
        <v>9.84</v>
      </c>
      <c r="G93" s="210">
        <v>49.17</v>
      </c>
      <c r="H93" s="184"/>
      <c r="I93" s="184"/>
      <c r="J93" s="184"/>
      <c r="K93" s="184"/>
      <c r="L93" s="184"/>
      <c r="M93" s="184"/>
      <c r="N93" s="184"/>
      <c r="O93" s="184"/>
      <c r="P93" s="184"/>
      <c r="Q93" s="184"/>
    </row>
    <row r="94" spans="1:21">
      <c r="A94" s="226" t="s">
        <v>221</v>
      </c>
      <c r="B94" s="227"/>
      <c r="C94" s="215">
        <f>C88+C89+C90+C91+C92+C93</f>
        <v>538</v>
      </c>
      <c r="D94" s="214"/>
      <c r="E94" s="214"/>
      <c r="F94" s="214"/>
      <c r="G94" s="214"/>
    </row>
    <row r="95" spans="1:21">
      <c r="A95" s="211"/>
      <c r="B95" s="234" t="s">
        <v>67</v>
      </c>
      <c r="C95" s="234"/>
      <c r="D95" s="222">
        <f>D96+D97+D98+D99+D100+D101</f>
        <v>22.11</v>
      </c>
      <c r="E95" s="222">
        <f t="shared" ref="E95:G95" si="17">E96+E97+E98+E99+E100+E101</f>
        <v>58.169999999999995</v>
      </c>
      <c r="F95" s="222">
        <f t="shared" si="17"/>
        <v>105.47999999999999</v>
      </c>
      <c r="G95" s="222">
        <f t="shared" si="17"/>
        <v>1044.55</v>
      </c>
    </row>
    <row r="96" spans="1:21" ht="16.5" customHeight="1">
      <c r="A96" s="208" t="s">
        <v>82</v>
      </c>
      <c r="B96" s="209" t="s">
        <v>83</v>
      </c>
      <c r="C96" s="208">
        <v>60</v>
      </c>
      <c r="D96" s="210">
        <v>1.21</v>
      </c>
      <c r="E96" s="210">
        <v>6.2</v>
      </c>
      <c r="F96" s="210">
        <v>12.33</v>
      </c>
      <c r="G96" s="210">
        <v>113</v>
      </c>
      <c r="H96" s="193"/>
      <c r="I96" s="194"/>
      <c r="J96" s="186"/>
      <c r="K96" s="186"/>
      <c r="L96" s="186"/>
      <c r="M96" s="186"/>
      <c r="N96" s="186"/>
      <c r="O96" s="184"/>
      <c r="P96" s="184"/>
      <c r="Q96" s="184"/>
      <c r="R96" s="184"/>
      <c r="S96" s="184"/>
      <c r="T96" s="184"/>
      <c r="U96" s="184"/>
    </row>
    <row r="97" spans="1:25" ht="28.5" customHeight="1">
      <c r="A97" s="208" t="s">
        <v>166</v>
      </c>
      <c r="B97" s="209" t="s">
        <v>201</v>
      </c>
      <c r="C97" s="208">
        <v>200</v>
      </c>
      <c r="D97" s="210">
        <v>4.09</v>
      </c>
      <c r="E97" s="210">
        <v>10.61</v>
      </c>
      <c r="F97" s="210">
        <v>13.54</v>
      </c>
      <c r="G97" s="210">
        <v>166.01</v>
      </c>
      <c r="H97" s="196"/>
      <c r="I97" s="195"/>
      <c r="J97" s="182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4"/>
    </row>
    <row r="98" spans="1:25">
      <c r="A98" s="211" t="s">
        <v>43</v>
      </c>
      <c r="B98" s="209" t="s">
        <v>226</v>
      </c>
      <c r="C98" s="208">
        <v>100</v>
      </c>
      <c r="D98" s="210">
        <v>8.99</v>
      </c>
      <c r="E98" s="210">
        <v>33.909999999999997</v>
      </c>
      <c r="F98" s="210">
        <v>3.29</v>
      </c>
      <c r="G98" s="210">
        <v>354.31</v>
      </c>
    </row>
    <row r="99" spans="1:25">
      <c r="A99" s="211" t="s">
        <v>288</v>
      </c>
      <c r="B99" s="209" t="s">
        <v>289</v>
      </c>
      <c r="C99" s="208">
        <v>150</v>
      </c>
      <c r="D99" s="210">
        <v>6.8</v>
      </c>
      <c r="E99" s="210">
        <v>7.37</v>
      </c>
      <c r="F99" s="210">
        <v>39.01</v>
      </c>
      <c r="G99" s="210">
        <v>249.55</v>
      </c>
    </row>
    <row r="100" spans="1:25" ht="25.5">
      <c r="A100" s="211" t="s">
        <v>40</v>
      </c>
      <c r="B100" s="209" t="s">
        <v>290</v>
      </c>
      <c r="C100" s="208">
        <v>200</v>
      </c>
      <c r="D100" s="210">
        <v>0.02</v>
      </c>
      <c r="E100" s="210"/>
      <c r="F100" s="210">
        <v>29.31</v>
      </c>
      <c r="G100" s="210">
        <v>123.16</v>
      </c>
      <c r="H100" s="186"/>
      <c r="I100" s="186"/>
      <c r="J100" s="186"/>
      <c r="K100" s="186"/>
      <c r="L100" s="186"/>
      <c r="M100" s="186"/>
      <c r="N100" s="182"/>
      <c r="O100" s="186"/>
      <c r="P100" s="186"/>
      <c r="Q100" s="186"/>
      <c r="R100" s="186"/>
      <c r="S100" s="186"/>
    </row>
    <row r="101" spans="1:25">
      <c r="A101" s="208"/>
      <c r="B101" s="209" t="s">
        <v>37</v>
      </c>
      <c r="C101" s="208">
        <v>20</v>
      </c>
      <c r="D101" s="210">
        <v>1</v>
      </c>
      <c r="E101" s="210">
        <v>0.08</v>
      </c>
      <c r="F101" s="210">
        <v>8</v>
      </c>
      <c r="G101" s="210">
        <v>38.520000000000003</v>
      </c>
    </row>
    <row r="102" spans="1:25">
      <c r="A102" s="233" t="s">
        <v>221</v>
      </c>
      <c r="B102" s="233"/>
      <c r="C102" s="205">
        <f>SUM(C96:C101)</f>
        <v>730</v>
      </c>
      <c r="D102" s="210"/>
      <c r="E102" s="210"/>
      <c r="F102" s="210"/>
      <c r="G102" s="210"/>
    </row>
    <row r="103" spans="1:25" ht="27.95" customHeight="1">
      <c r="A103" s="228" t="s">
        <v>64</v>
      </c>
      <c r="B103" s="228"/>
      <c r="C103" s="228"/>
      <c r="D103" s="206">
        <f>D104+D110</f>
        <v>58.52</v>
      </c>
      <c r="E103" s="206">
        <f>E104+E110</f>
        <v>43.949999999999996</v>
      </c>
      <c r="F103" s="206">
        <f>F104+F110</f>
        <v>173.76</v>
      </c>
      <c r="G103" s="206">
        <f>G104+G110</f>
        <v>1357.08</v>
      </c>
    </row>
    <row r="104" spans="1:25">
      <c r="A104" s="205"/>
      <c r="B104" s="228" t="s">
        <v>66</v>
      </c>
      <c r="C104" s="228"/>
      <c r="D104" s="206">
        <f>D105+D106+D107+D108</f>
        <v>24.32</v>
      </c>
      <c r="E104" s="206">
        <f t="shared" ref="E104:G104" si="18">E105+E106+E107+E108</f>
        <v>12.729999999999999</v>
      </c>
      <c r="F104" s="206">
        <f t="shared" si="18"/>
        <v>86.73</v>
      </c>
      <c r="G104" s="206">
        <f t="shared" si="18"/>
        <v>573.35</v>
      </c>
    </row>
    <row r="105" spans="1:25" ht="17.25" customHeight="1">
      <c r="A105" s="211" t="s">
        <v>249</v>
      </c>
      <c r="B105" s="209" t="s">
        <v>248</v>
      </c>
      <c r="C105" s="208">
        <v>100</v>
      </c>
      <c r="D105" s="210">
        <v>14.78</v>
      </c>
      <c r="E105" s="210">
        <v>9.4499999999999993</v>
      </c>
      <c r="F105" s="210">
        <v>10.42</v>
      </c>
      <c r="G105" s="210">
        <v>185.85</v>
      </c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</row>
    <row r="106" spans="1:25" ht="13.5" customHeight="1">
      <c r="A106" s="208" t="s">
        <v>33</v>
      </c>
      <c r="B106" s="209" t="s">
        <v>12</v>
      </c>
      <c r="C106" s="208">
        <v>150</v>
      </c>
      <c r="D106" s="210">
        <v>5.64</v>
      </c>
      <c r="E106" s="210">
        <v>2.84</v>
      </c>
      <c r="F106" s="210">
        <v>36</v>
      </c>
      <c r="G106" s="210">
        <v>201</v>
      </c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>
      <c r="A107" s="211" t="s">
        <v>250</v>
      </c>
      <c r="B107" s="209" t="s">
        <v>257</v>
      </c>
      <c r="C107" s="208">
        <v>200</v>
      </c>
      <c r="D107" s="210">
        <v>0.1</v>
      </c>
      <c r="E107" s="210">
        <v>0.04</v>
      </c>
      <c r="F107" s="210">
        <v>15.71</v>
      </c>
      <c r="G107" s="210">
        <v>63.6</v>
      </c>
      <c r="H107" s="186"/>
      <c r="I107" s="182"/>
      <c r="J107" s="186"/>
      <c r="K107" s="186"/>
      <c r="L107" s="182"/>
      <c r="M107" s="186"/>
      <c r="N107" s="186"/>
      <c r="O107" s="182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</row>
    <row r="108" spans="1:25" ht="14.25" customHeight="1">
      <c r="A108" s="211"/>
      <c r="B108" s="213" t="s">
        <v>11</v>
      </c>
      <c r="C108" s="211">
        <v>50</v>
      </c>
      <c r="D108" s="214">
        <v>3.8</v>
      </c>
      <c r="E108" s="214">
        <v>0.4</v>
      </c>
      <c r="F108" s="214">
        <v>24.6</v>
      </c>
      <c r="G108" s="214">
        <v>122.9</v>
      </c>
      <c r="H108" s="186"/>
      <c r="I108" s="182"/>
      <c r="J108" s="186"/>
      <c r="K108" s="186"/>
      <c r="L108" s="182"/>
      <c r="M108" s="186"/>
      <c r="N108" s="186"/>
      <c r="O108" s="182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</row>
    <row r="109" spans="1:25" ht="14.25" customHeight="1">
      <c r="A109" s="226" t="s">
        <v>221</v>
      </c>
      <c r="B109" s="227"/>
      <c r="C109" s="215">
        <f>C105+C106+C107+C108</f>
        <v>500</v>
      </c>
      <c r="D109" s="214"/>
      <c r="E109" s="214"/>
      <c r="F109" s="214"/>
      <c r="G109" s="214"/>
      <c r="H109" s="186"/>
      <c r="I109" s="187"/>
      <c r="J109" s="186"/>
      <c r="K109" s="186"/>
      <c r="L109" s="187"/>
      <c r="M109" s="182"/>
      <c r="N109" s="182"/>
      <c r="O109" s="182"/>
      <c r="P109" s="182"/>
      <c r="Q109" s="182"/>
      <c r="R109" s="182"/>
      <c r="S109" s="182"/>
      <c r="T109" s="182"/>
      <c r="U109" s="182"/>
      <c r="V109" s="186"/>
      <c r="W109" s="182"/>
      <c r="X109" s="182"/>
      <c r="Y109" s="187"/>
    </row>
    <row r="110" spans="1:25" ht="17.25" customHeight="1">
      <c r="A110" s="208"/>
      <c r="B110" s="234" t="s">
        <v>67</v>
      </c>
      <c r="C110" s="234"/>
      <c r="D110" s="222">
        <f>D111+D112+D113+D114+D115+D116</f>
        <v>34.200000000000003</v>
      </c>
      <c r="E110" s="222">
        <f t="shared" ref="E110:G110" si="19">E111+E112+E113+E114+E115+E116</f>
        <v>31.22</v>
      </c>
      <c r="F110" s="222">
        <f t="shared" si="19"/>
        <v>87.03</v>
      </c>
      <c r="G110" s="222">
        <f t="shared" si="19"/>
        <v>783.73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5" customHeight="1">
      <c r="A111" s="208" t="s">
        <v>309</v>
      </c>
      <c r="B111" s="209" t="s">
        <v>291</v>
      </c>
      <c r="C111" s="216">
        <v>60</v>
      </c>
      <c r="D111" s="210">
        <v>1.1399999999999999</v>
      </c>
      <c r="E111" s="210">
        <v>3.22</v>
      </c>
      <c r="F111" s="210">
        <v>8.9700000000000006</v>
      </c>
      <c r="G111" s="210">
        <v>69.39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>
      <c r="A112" s="211" t="s">
        <v>169</v>
      </c>
      <c r="B112" s="209" t="s">
        <v>292</v>
      </c>
      <c r="C112" s="216">
        <v>200</v>
      </c>
      <c r="D112" s="210">
        <v>6.65</v>
      </c>
      <c r="E112" s="210">
        <v>8.92</v>
      </c>
      <c r="F112" s="210">
        <v>15.49</v>
      </c>
      <c r="G112" s="210">
        <v>168.84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>
      <c r="A113" s="211" t="s">
        <v>232</v>
      </c>
      <c r="B113" s="209" t="s">
        <v>152</v>
      </c>
      <c r="C113" s="216">
        <v>110</v>
      </c>
      <c r="D113" s="210">
        <v>9.15</v>
      </c>
      <c r="E113" s="210">
        <v>14.97</v>
      </c>
      <c r="F113" s="210">
        <v>10.6</v>
      </c>
      <c r="G113" s="210">
        <v>217.68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4.25" customHeight="1">
      <c r="A114" s="211" t="s">
        <v>134</v>
      </c>
      <c r="B114" s="209" t="s">
        <v>148</v>
      </c>
      <c r="C114" s="208">
        <v>150</v>
      </c>
      <c r="D114" s="210">
        <v>16.260000000000002</v>
      </c>
      <c r="E114" s="210">
        <v>4.03</v>
      </c>
      <c r="F114" s="210">
        <v>33.97</v>
      </c>
      <c r="G114" s="210">
        <v>247.3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4.25" customHeight="1">
      <c r="A115" s="212" t="s">
        <v>164</v>
      </c>
      <c r="B115" s="209" t="s">
        <v>10</v>
      </c>
      <c r="C115" s="212">
        <v>200</v>
      </c>
      <c r="D115" s="210">
        <v>0</v>
      </c>
      <c r="E115" s="210">
        <v>0</v>
      </c>
      <c r="F115" s="210">
        <v>10</v>
      </c>
      <c r="G115" s="210">
        <v>42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 ht="13.5" customHeight="1">
      <c r="A116" s="208"/>
      <c r="B116" s="209" t="s">
        <v>37</v>
      </c>
      <c r="C116" s="208">
        <v>20</v>
      </c>
      <c r="D116" s="210">
        <v>1</v>
      </c>
      <c r="E116" s="210">
        <v>0.08</v>
      </c>
      <c r="F116" s="210">
        <v>8</v>
      </c>
      <c r="G116" s="210">
        <v>38.520000000000003</v>
      </c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</row>
    <row r="117" spans="1:25">
      <c r="A117" s="233" t="s">
        <v>221</v>
      </c>
      <c r="B117" s="233"/>
      <c r="C117" s="218">
        <f>SUM(C111:C116)</f>
        <v>740</v>
      </c>
      <c r="D117" s="210"/>
      <c r="E117" s="210"/>
      <c r="F117" s="210"/>
      <c r="G117" s="210"/>
      <c r="H117" s="186"/>
      <c r="I117" s="187"/>
      <c r="J117" s="186"/>
      <c r="K117" s="186"/>
      <c r="L117" s="187"/>
      <c r="M117" s="182"/>
      <c r="N117" s="182"/>
      <c r="O117" s="182"/>
      <c r="P117" s="182"/>
      <c r="Q117" s="182"/>
      <c r="R117" s="182"/>
      <c r="S117" s="182"/>
      <c r="T117" s="182"/>
      <c r="U117" s="182"/>
      <c r="V117" s="186"/>
      <c r="W117" s="182"/>
      <c r="X117" s="182"/>
      <c r="Y117" s="187"/>
    </row>
    <row r="118" spans="1:25" ht="27.95" customHeight="1">
      <c r="A118" s="228" t="s">
        <v>218</v>
      </c>
      <c r="B118" s="228"/>
      <c r="C118" s="228"/>
      <c r="D118" s="206">
        <f>D119+D126</f>
        <v>41.84</v>
      </c>
      <c r="E118" s="206">
        <f t="shared" ref="E118:G118" si="20">E119+E126</f>
        <v>64.27</v>
      </c>
      <c r="F118" s="206">
        <f t="shared" si="20"/>
        <v>165.42000000000002</v>
      </c>
      <c r="G118" s="206">
        <f t="shared" si="20"/>
        <v>1432.95</v>
      </c>
    </row>
    <row r="119" spans="1:25">
      <c r="A119" s="205"/>
      <c r="B119" s="228" t="s">
        <v>66</v>
      </c>
      <c r="C119" s="228"/>
      <c r="D119" s="206">
        <f>D120+D121+D122+D123+D124</f>
        <v>17.100000000000001</v>
      </c>
      <c r="E119" s="206">
        <f t="shared" ref="E119:G119" si="21">E120+E121+E122+E123+E124</f>
        <v>18.02</v>
      </c>
      <c r="F119" s="206">
        <f t="shared" si="21"/>
        <v>58.879999999999995</v>
      </c>
      <c r="G119" s="206">
        <f t="shared" si="21"/>
        <v>481.47</v>
      </c>
    </row>
    <row r="120" spans="1:25">
      <c r="A120" s="208" t="s">
        <v>251</v>
      </c>
      <c r="B120" s="209" t="s">
        <v>252</v>
      </c>
      <c r="C120" s="208">
        <v>60</v>
      </c>
      <c r="D120" s="217">
        <v>0.48</v>
      </c>
      <c r="E120" s="210">
        <v>0</v>
      </c>
      <c r="F120" s="210">
        <v>1.02</v>
      </c>
      <c r="G120" s="210">
        <v>6</v>
      </c>
    </row>
    <row r="121" spans="1:25">
      <c r="A121" s="208" t="s">
        <v>131</v>
      </c>
      <c r="B121" s="209" t="s">
        <v>141</v>
      </c>
      <c r="C121" s="208">
        <v>90</v>
      </c>
      <c r="D121" s="210">
        <v>11.84</v>
      </c>
      <c r="E121" s="210">
        <v>10.06</v>
      </c>
      <c r="F121" s="210">
        <v>16.03</v>
      </c>
      <c r="G121" s="210">
        <v>208</v>
      </c>
    </row>
    <row r="122" spans="1:25">
      <c r="A122" s="208" t="s">
        <v>34</v>
      </c>
      <c r="B122" s="209" t="s">
        <v>32</v>
      </c>
      <c r="C122" s="216">
        <v>150</v>
      </c>
      <c r="D122" s="210">
        <v>3.26</v>
      </c>
      <c r="E122" s="210">
        <v>7.8</v>
      </c>
      <c r="F122" s="210">
        <v>21.99</v>
      </c>
      <c r="G122" s="210">
        <v>176.3</v>
      </c>
    </row>
    <row r="123" spans="1:25">
      <c r="A123" s="211" t="s">
        <v>164</v>
      </c>
      <c r="B123" s="209" t="s">
        <v>10</v>
      </c>
      <c r="C123" s="212">
        <v>200</v>
      </c>
      <c r="D123" s="210">
        <v>0</v>
      </c>
      <c r="E123" s="210">
        <v>0</v>
      </c>
      <c r="F123" s="210">
        <v>10</v>
      </c>
      <c r="G123" s="210">
        <v>42</v>
      </c>
    </row>
    <row r="124" spans="1:25">
      <c r="A124" s="208"/>
      <c r="B124" s="209" t="s">
        <v>11</v>
      </c>
      <c r="C124" s="208">
        <v>20</v>
      </c>
      <c r="D124" s="210">
        <v>1.52</v>
      </c>
      <c r="E124" s="210">
        <v>0.16</v>
      </c>
      <c r="F124" s="210">
        <v>9.84</v>
      </c>
      <c r="G124" s="210">
        <v>49.17</v>
      </c>
    </row>
    <row r="125" spans="1:25">
      <c r="A125" s="226" t="s">
        <v>221</v>
      </c>
      <c r="B125" s="227"/>
      <c r="C125" s="218">
        <f>C120+C121+C122+C123+C124</f>
        <v>520</v>
      </c>
      <c r="D125" s="210"/>
      <c r="E125" s="210"/>
      <c r="F125" s="210"/>
      <c r="G125" s="210"/>
    </row>
    <row r="126" spans="1:25">
      <c r="A126" s="212"/>
      <c r="B126" s="234" t="s">
        <v>67</v>
      </c>
      <c r="C126" s="234"/>
      <c r="D126" s="206">
        <f>D127+D128+D129+D130+D131</f>
        <v>24.740000000000002</v>
      </c>
      <c r="E126" s="206">
        <f t="shared" ref="E126:G126" si="22">E127+E128+E129+E130+E131</f>
        <v>46.249999999999993</v>
      </c>
      <c r="F126" s="206">
        <f t="shared" si="22"/>
        <v>106.54</v>
      </c>
      <c r="G126" s="206">
        <f t="shared" si="22"/>
        <v>951.48</v>
      </c>
    </row>
    <row r="127" spans="1:25">
      <c r="A127" s="208" t="s">
        <v>68</v>
      </c>
      <c r="B127" s="209" t="s">
        <v>69</v>
      </c>
      <c r="C127" s="208">
        <v>60</v>
      </c>
      <c r="D127" s="210">
        <v>0.84</v>
      </c>
      <c r="E127" s="210">
        <v>3.06</v>
      </c>
      <c r="F127" s="210">
        <v>6.83</v>
      </c>
      <c r="G127" s="210">
        <v>59.75</v>
      </c>
    </row>
    <row r="128" spans="1:25">
      <c r="A128" s="208" t="s">
        <v>130</v>
      </c>
      <c r="B128" s="209" t="s">
        <v>202</v>
      </c>
      <c r="C128" s="208">
        <v>200</v>
      </c>
      <c r="D128" s="210">
        <v>7.49</v>
      </c>
      <c r="E128" s="210">
        <f>10.16+12.36</f>
        <v>22.52</v>
      </c>
      <c r="F128" s="210">
        <f>4.87+8.96</f>
        <v>13.830000000000002</v>
      </c>
      <c r="G128" s="210">
        <v>292.92</v>
      </c>
    </row>
    <row r="129" spans="1:7">
      <c r="A129" s="211" t="s">
        <v>227</v>
      </c>
      <c r="B129" s="209" t="s">
        <v>229</v>
      </c>
      <c r="C129" s="208">
        <v>200</v>
      </c>
      <c r="D129" s="210">
        <v>12.49</v>
      </c>
      <c r="E129" s="210">
        <v>20.399999999999999</v>
      </c>
      <c r="F129" s="210">
        <v>40.03</v>
      </c>
      <c r="G129" s="210">
        <v>393.68</v>
      </c>
    </row>
    <row r="130" spans="1:7">
      <c r="A130" s="211" t="s">
        <v>244</v>
      </c>
      <c r="B130" s="213" t="s">
        <v>269</v>
      </c>
      <c r="C130" s="208">
        <v>200</v>
      </c>
      <c r="D130" s="210">
        <v>1.92</v>
      </c>
      <c r="E130" s="210">
        <v>0.11</v>
      </c>
      <c r="F130" s="210">
        <v>29.85</v>
      </c>
      <c r="G130" s="210">
        <v>128.09</v>
      </c>
    </row>
    <row r="131" spans="1:7">
      <c r="A131" s="212"/>
      <c r="B131" s="209" t="s">
        <v>37</v>
      </c>
      <c r="C131" s="208">
        <v>40</v>
      </c>
      <c r="D131" s="210">
        <v>2</v>
      </c>
      <c r="E131" s="210">
        <v>0.16</v>
      </c>
      <c r="F131" s="210">
        <v>16</v>
      </c>
      <c r="G131" s="210">
        <v>77.040000000000006</v>
      </c>
    </row>
    <row r="132" spans="1:7">
      <c r="A132" s="233" t="s">
        <v>221</v>
      </c>
      <c r="B132" s="233"/>
      <c r="C132" s="205">
        <f>SUM(C127:C131)</f>
        <v>700</v>
      </c>
      <c r="D132" s="210"/>
      <c r="E132" s="210"/>
      <c r="F132" s="210"/>
      <c r="G132" s="210"/>
    </row>
    <row r="133" spans="1:7" ht="27.95" customHeight="1">
      <c r="A133" s="228" t="s">
        <v>219</v>
      </c>
      <c r="B133" s="228"/>
      <c r="C133" s="228"/>
      <c r="D133" s="206">
        <f>D134+D140</f>
        <v>49.19</v>
      </c>
      <c r="E133" s="206">
        <f t="shared" ref="E133:G133" si="23">E134+E140</f>
        <v>36.5</v>
      </c>
      <c r="F133" s="206">
        <f t="shared" si="23"/>
        <v>177.71</v>
      </c>
      <c r="G133" s="206">
        <f t="shared" si="23"/>
        <v>1256.204</v>
      </c>
    </row>
    <row r="134" spans="1:7">
      <c r="A134" s="205"/>
      <c r="B134" s="228" t="s">
        <v>66</v>
      </c>
      <c r="C134" s="228"/>
      <c r="D134" s="206">
        <f>D135+D136+D137+D138</f>
        <v>30.259999999999998</v>
      </c>
      <c r="E134" s="206">
        <f t="shared" ref="E134:G134" si="24">E135+E136+E137+E138</f>
        <v>9.4700000000000006</v>
      </c>
      <c r="F134" s="206">
        <f t="shared" si="24"/>
        <v>86.06</v>
      </c>
      <c r="G134" s="206">
        <f t="shared" si="24"/>
        <v>560.89</v>
      </c>
    </row>
    <row r="135" spans="1:7" ht="13.5" customHeight="1">
      <c r="A135" s="208" t="s">
        <v>253</v>
      </c>
      <c r="B135" s="209" t="s">
        <v>254</v>
      </c>
      <c r="C135" s="208">
        <v>150</v>
      </c>
      <c r="D135" s="210">
        <v>24.91</v>
      </c>
      <c r="E135" s="210">
        <v>9.07</v>
      </c>
      <c r="F135" s="210">
        <v>39.630000000000003</v>
      </c>
      <c r="G135" s="210">
        <v>339.75</v>
      </c>
    </row>
    <row r="136" spans="1:7">
      <c r="A136" s="208"/>
      <c r="B136" s="209" t="s">
        <v>41</v>
      </c>
      <c r="C136" s="208">
        <v>100</v>
      </c>
      <c r="D136" s="210">
        <v>0.4</v>
      </c>
      <c r="E136" s="210">
        <v>0</v>
      </c>
      <c r="F136" s="210">
        <v>9.8000000000000007</v>
      </c>
      <c r="G136" s="210">
        <v>42.84</v>
      </c>
    </row>
    <row r="137" spans="1:7">
      <c r="A137" s="208" t="s">
        <v>42</v>
      </c>
      <c r="B137" s="209" t="s">
        <v>282</v>
      </c>
      <c r="C137" s="208">
        <v>200</v>
      </c>
      <c r="D137" s="210">
        <v>1.1499999999999999</v>
      </c>
      <c r="E137" s="210"/>
      <c r="F137" s="210">
        <v>12.03</v>
      </c>
      <c r="G137" s="210">
        <v>55.4</v>
      </c>
    </row>
    <row r="138" spans="1:7">
      <c r="A138" s="211"/>
      <c r="B138" s="213" t="s">
        <v>11</v>
      </c>
      <c r="C138" s="211">
        <v>50</v>
      </c>
      <c r="D138" s="214">
        <v>3.8</v>
      </c>
      <c r="E138" s="214">
        <v>0.4</v>
      </c>
      <c r="F138" s="214">
        <v>24.6</v>
      </c>
      <c r="G138" s="214">
        <v>122.9</v>
      </c>
    </row>
    <row r="139" spans="1:7">
      <c r="A139" s="226" t="s">
        <v>221</v>
      </c>
      <c r="B139" s="227"/>
      <c r="C139" s="205">
        <f>SUM(C135:C138)</f>
        <v>500</v>
      </c>
      <c r="D139" s="210"/>
      <c r="E139" s="210"/>
      <c r="F139" s="210"/>
      <c r="G139" s="210"/>
    </row>
    <row r="140" spans="1:7" ht="18.75" customHeight="1">
      <c r="A140" s="208"/>
      <c r="B140" s="234" t="s">
        <v>67</v>
      </c>
      <c r="C140" s="234"/>
      <c r="D140" s="206">
        <f>D141+D142+D143+D144+D145+D146</f>
        <v>18.93</v>
      </c>
      <c r="E140" s="206">
        <f t="shared" ref="E140:G140" si="25">E141+E142+E143+E144+E145+E146</f>
        <v>27.029999999999998</v>
      </c>
      <c r="F140" s="206">
        <f t="shared" si="25"/>
        <v>91.65</v>
      </c>
      <c r="G140" s="206">
        <f t="shared" si="25"/>
        <v>695.31399999999996</v>
      </c>
    </row>
    <row r="141" spans="1:7">
      <c r="A141" s="208" t="s">
        <v>172</v>
      </c>
      <c r="B141" s="209" t="s">
        <v>145</v>
      </c>
      <c r="C141" s="208">
        <v>60</v>
      </c>
      <c r="D141" s="210">
        <v>0.88</v>
      </c>
      <c r="E141" s="210">
        <v>3.11</v>
      </c>
      <c r="F141" s="210">
        <v>5.64</v>
      </c>
      <c r="G141" s="210">
        <v>55.8</v>
      </c>
    </row>
    <row r="142" spans="1:7" ht="25.5">
      <c r="A142" s="208" t="s">
        <v>124</v>
      </c>
      <c r="B142" s="209" t="s">
        <v>285</v>
      </c>
      <c r="C142" s="208">
        <v>200</v>
      </c>
      <c r="D142" s="210">
        <v>3.96</v>
      </c>
      <c r="E142" s="210">
        <v>4.8600000000000003</v>
      </c>
      <c r="F142" s="210">
        <v>17.010000000000002</v>
      </c>
      <c r="G142" s="210">
        <v>131.81399999999999</v>
      </c>
    </row>
    <row r="143" spans="1:7">
      <c r="A143" s="208" t="s">
        <v>293</v>
      </c>
      <c r="B143" s="209" t="s">
        <v>138</v>
      </c>
      <c r="C143" s="208">
        <v>110</v>
      </c>
      <c r="D143" s="210">
        <v>8.32</v>
      </c>
      <c r="E143" s="210">
        <v>13.79</v>
      </c>
      <c r="F143" s="210">
        <v>21.37</v>
      </c>
      <c r="G143" s="210">
        <v>242.87</v>
      </c>
    </row>
    <row r="144" spans="1:7">
      <c r="A144" s="211" t="s">
        <v>38</v>
      </c>
      <c r="B144" s="209" t="s">
        <v>36</v>
      </c>
      <c r="C144" s="208">
        <v>150</v>
      </c>
      <c r="D144" s="210">
        <v>4.7699999999999996</v>
      </c>
      <c r="E144" s="210">
        <v>5.19</v>
      </c>
      <c r="F144" s="210">
        <v>29.63</v>
      </c>
      <c r="G144" s="210">
        <v>184.31</v>
      </c>
    </row>
    <row r="145" spans="1:26">
      <c r="A145" s="211" t="s">
        <v>164</v>
      </c>
      <c r="B145" s="209" t="s">
        <v>10</v>
      </c>
      <c r="C145" s="212">
        <v>200</v>
      </c>
      <c r="D145" s="210">
        <v>0</v>
      </c>
      <c r="E145" s="210">
        <v>0</v>
      </c>
      <c r="F145" s="210">
        <v>10</v>
      </c>
      <c r="G145" s="210">
        <v>42</v>
      </c>
    </row>
    <row r="146" spans="1:26" ht="12" customHeight="1">
      <c r="A146" s="212"/>
      <c r="B146" s="209" t="s">
        <v>37</v>
      </c>
      <c r="C146" s="208">
        <v>20</v>
      </c>
      <c r="D146" s="210">
        <v>1</v>
      </c>
      <c r="E146" s="210">
        <v>0.08</v>
      </c>
      <c r="F146" s="210">
        <v>8</v>
      </c>
      <c r="G146" s="210">
        <v>38.520000000000003</v>
      </c>
    </row>
    <row r="147" spans="1:26">
      <c r="A147" s="233" t="s">
        <v>221</v>
      </c>
      <c r="B147" s="233"/>
      <c r="C147" s="205">
        <f>SUM(C141:C146)</f>
        <v>740</v>
      </c>
      <c r="D147" s="210"/>
      <c r="E147" s="210"/>
      <c r="F147" s="210"/>
      <c r="G147" s="210"/>
    </row>
    <row r="148" spans="1:26" ht="27.95" customHeight="1">
      <c r="A148" s="228" t="s">
        <v>220</v>
      </c>
      <c r="B148" s="228"/>
      <c r="C148" s="228"/>
      <c r="D148" s="206">
        <f>D149+D155</f>
        <v>42.27</v>
      </c>
      <c r="E148" s="206">
        <f>E149+E155</f>
        <v>49.730000000000004</v>
      </c>
      <c r="F148" s="206">
        <f>F149+F155</f>
        <v>184.65</v>
      </c>
      <c r="G148" s="206">
        <f>G149+G155</f>
        <v>1386.3560000000002</v>
      </c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9"/>
    </row>
    <row r="149" spans="1:26">
      <c r="A149" s="205"/>
      <c r="B149" s="228" t="s">
        <v>66</v>
      </c>
      <c r="C149" s="228"/>
      <c r="D149" s="206">
        <f>D150+D151+D152+D153</f>
        <v>19.990000000000002</v>
      </c>
      <c r="E149" s="206">
        <f t="shared" ref="E149:G149" si="26">E150+E151+E152+E153</f>
        <v>8.73</v>
      </c>
      <c r="F149" s="206">
        <f t="shared" si="26"/>
        <v>80.900000000000006</v>
      </c>
      <c r="G149" s="206">
        <f t="shared" si="26"/>
        <v>498.59000000000003</v>
      </c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9"/>
    </row>
    <row r="150" spans="1:26">
      <c r="A150" s="208" t="s">
        <v>256</v>
      </c>
      <c r="B150" s="209" t="s">
        <v>255</v>
      </c>
      <c r="C150" s="208">
        <v>100</v>
      </c>
      <c r="D150" s="210">
        <v>12.38</v>
      </c>
      <c r="E150" s="210">
        <v>5.61</v>
      </c>
      <c r="F150" s="210">
        <v>6.3</v>
      </c>
      <c r="G150" s="210">
        <v>125.21</v>
      </c>
      <c r="H150" s="186"/>
      <c r="I150" s="186"/>
      <c r="J150" s="186"/>
      <c r="K150" s="186"/>
      <c r="L150" s="186"/>
      <c r="M150" s="186"/>
      <c r="N150" s="186"/>
      <c r="O150" s="182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</row>
    <row r="151" spans="1:26">
      <c r="A151" s="208" t="s">
        <v>171</v>
      </c>
      <c r="B151" s="209" t="s">
        <v>150</v>
      </c>
      <c r="C151" s="208">
        <v>150</v>
      </c>
      <c r="D151" s="210">
        <v>3.81</v>
      </c>
      <c r="E151" s="210">
        <v>2.72</v>
      </c>
      <c r="F151" s="210">
        <v>40</v>
      </c>
      <c r="G151" s="210">
        <v>208.48</v>
      </c>
      <c r="H151" s="186"/>
      <c r="I151" s="186"/>
      <c r="J151" s="186"/>
      <c r="K151" s="186"/>
      <c r="L151" s="186"/>
      <c r="M151" s="182"/>
      <c r="N151" s="182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</row>
    <row r="152" spans="1:26">
      <c r="A152" s="211" t="s">
        <v>164</v>
      </c>
      <c r="B152" s="209" t="s">
        <v>10</v>
      </c>
      <c r="C152" s="212">
        <v>200</v>
      </c>
      <c r="D152" s="210">
        <v>0</v>
      </c>
      <c r="E152" s="210">
        <v>0</v>
      </c>
      <c r="F152" s="210">
        <v>10</v>
      </c>
      <c r="G152" s="210">
        <v>42</v>
      </c>
      <c r="H152" s="186"/>
      <c r="I152" s="182"/>
      <c r="J152" s="186"/>
      <c r="K152" s="186"/>
      <c r="L152" s="186"/>
      <c r="M152" s="186"/>
      <c r="N152" s="186"/>
      <c r="O152" s="182"/>
      <c r="P152" s="182"/>
      <c r="Q152" s="182"/>
      <c r="R152" s="182"/>
      <c r="S152" s="182"/>
      <c r="T152" s="182"/>
      <c r="U152" s="182"/>
      <c r="V152" s="186"/>
      <c r="W152" s="182"/>
      <c r="X152" s="182"/>
      <c r="Y152" s="186"/>
    </row>
    <row r="153" spans="1:26">
      <c r="A153" s="211"/>
      <c r="B153" s="213" t="s">
        <v>11</v>
      </c>
      <c r="C153" s="211">
        <v>50</v>
      </c>
      <c r="D153" s="214">
        <v>3.8</v>
      </c>
      <c r="E153" s="214">
        <v>0.4</v>
      </c>
      <c r="F153" s="214">
        <v>24.6</v>
      </c>
      <c r="G153" s="214">
        <v>122.9</v>
      </c>
      <c r="H153" s="186"/>
      <c r="I153" s="182"/>
      <c r="J153" s="186"/>
      <c r="K153" s="186"/>
      <c r="L153" s="186"/>
      <c r="M153" s="186"/>
      <c r="N153" s="186"/>
      <c r="O153" s="182"/>
      <c r="P153" s="182"/>
      <c r="Q153" s="182"/>
      <c r="R153" s="182"/>
      <c r="S153" s="182"/>
      <c r="T153" s="182"/>
      <c r="U153" s="182"/>
      <c r="V153" s="186"/>
      <c r="W153" s="182"/>
      <c r="X153" s="182"/>
      <c r="Y153" s="186"/>
    </row>
    <row r="154" spans="1:26">
      <c r="A154" s="226" t="s">
        <v>221</v>
      </c>
      <c r="B154" s="227"/>
      <c r="C154" s="218">
        <f>SUM(C150:C153)</f>
        <v>500</v>
      </c>
      <c r="D154" s="208"/>
      <c r="E154" s="208"/>
      <c r="F154" s="208"/>
      <c r="G154" s="208"/>
      <c r="H154" s="186"/>
      <c r="I154" s="187"/>
      <c r="J154" s="186"/>
      <c r="K154" s="186"/>
      <c r="L154" s="187"/>
      <c r="M154" s="182"/>
      <c r="N154" s="182"/>
      <c r="O154" s="182"/>
      <c r="P154" s="182"/>
      <c r="Q154" s="182"/>
      <c r="R154" s="182"/>
      <c r="S154" s="182"/>
      <c r="T154" s="182"/>
      <c r="U154" s="182"/>
      <c r="V154" s="186"/>
      <c r="W154" s="182"/>
      <c r="X154" s="182"/>
      <c r="Y154" s="187"/>
    </row>
    <row r="155" spans="1:26">
      <c r="A155" s="208"/>
      <c r="B155" s="234" t="s">
        <v>67</v>
      </c>
      <c r="C155" s="234"/>
      <c r="D155" s="206">
        <f>D156+D157+D158+D159+D160</f>
        <v>22.28</v>
      </c>
      <c r="E155" s="206">
        <f t="shared" ref="E155:G155" si="27">E156+E157+E158+E159+E160</f>
        <v>41</v>
      </c>
      <c r="F155" s="206">
        <f t="shared" si="27"/>
        <v>103.75</v>
      </c>
      <c r="G155" s="206">
        <f t="shared" si="27"/>
        <v>887.76600000000008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>
      <c r="A156" s="212" t="s">
        <v>175</v>
      </c>
      <c r="B156" s="209" t="s">
        <v>142</v>
      </c>
      <c r="C156" s="208">
        <v>60</v>
      </c>
      <c r="D156" s="210">
        <v>0.74</v>
      </c>
      <c r="E156" s="210">
        <v>0.06</v>
      </c>
      <c r="F156" s="210">
        <v>16.920000000000002</v>
      </c>
      <c r="G156" s="210">
        <v>74.709999999999994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>
      <c r="A157" s="208" t="s">
        <v>168</v>
      </c>
      <c r="B157" s="209" t="s">
        <v>294</v>
      </c>
      <c r="C157" s="208">
        <v>200</v>
      </c>
      <c r="D157" s="210">
        <v>6.51</v>
      </c>
      <c r="E157" s="210">
        <v>12.28</v>
      </c>
      <c r="F157" s="210">
        <v>11.17</v>
      </c>
      <c r="G157" s="210">
        <v>187.77600000000001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>
      <c r="A158" s="208" t="s">
        <v>235</v>
      </c>
      <c r="B158" s="209" t="s">
        <v>236</v>
      </c>
      <c r="C158" s="208">
        <v>200</v>
      </c>
      <c r="D158" s="210">
        <v>10.07</v>
      </c>
      <c r="E158" s="210">
        <v>28.23</v>
      </c>
      <c r="F158" s="210">
        <v>26.13</v>
      </c>
      <c r="G158" s="210">
        <v>398.85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 ht="12" customHeight="1">
      <c r="A159" s="211" t="s">
        <v>244</v>
      </c>
      <c r="B159" s="213" t="s">
        <v>269</v>
      </c>
      <c r="C159" s="208">
        <v>200</v>
      </c>
      <c r="D159" s="210">
        <v>1.92</v>
      </c>
      <c r="E159" s="210">
        <v>0.11</v>
      </c>
      <c r="F159" s="210">
        <v>29.85</v>
      </c>
      <c r="G159" s="210">
        <v>128.09</v>
      </c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>
      <c r="A160" s="211"/>
      <c r="B160" s="209" t="s">
        <v>11</v>
      </c>
      <c r="C160" s="208">
        <v>40</v>
      </c>
      <c r="D160" s="210">
        <v>3.04</v>
      </c>
      <c r="E160" s="210">
        <v>0.32</v>
      </c>
      <c r="F160" s="210">
        <v>19.68</v>
      </c>
      <c r="G160" s="210">
        <v>98.34</v>
      </c>
      <c r="H160" s="190"/>
      <c r="I160" s="191"/>
      <c r="J160" s="190"/>
      <c r="K160" s="190"/>
      <c r="L160" s="190"/>
      <c r="M160" s="192"/>
      <c r="N160" s="192"/>
      <c r="O160" s="191"/>
      <c r="P160" s="191"/>
      <c r="Q160" s="191"/>
      <c r="R160" s="191"/>
      <c r="S160" s="191"/>
      <c r="T160" s="191"/>
      <c r="U160" s="191"/>
      <c r="V160" s="192"/>
      <c r="W160" s="191"/>
      <c r="X160" s="191"/>
      <c r="Y160" s="192"/>
    </row>
    <row r="161" spans="1:25">
      <c r="A161" s="233" t="s">
        <v>221</v>
      </c>
      <c r="B161" s="233"/>
      <c r="C161" s="205">
        <f>SUM(C156:C160)</f>
        <v>700</v>
      </c>
      <c r="D161" s="210"/>
      <c r="E161" s="210"/>
      <c r="F161" s="210"/>
      <c r="G161" s="210"/>
      <c r="H161" s="190"/>
      <c r="I161" s="191"/>
      <c r="J161" s="190"/>
      <c r="K161" s="190"/>
      <c r="L161" s="190"/>
      <c r="M161" s="192"/>
      <c r="N161" s="192"/>
      <c r="O161" s="191"/>
      <c r="P161" s="191"/>
      <c r="Q161" s="191"/>
      <c r="R161" s="191"/>
      <c r="S161" s="191"/>
      <c r="T161" s="191"/>
      <c r="U161" s="191"/>
      <c r="V161" s="192"/>
      <c r="W161" s="191"/>
      <c r="X161" s="191"/>
      <c r="Y161" s="192"/>
    </row>
    <row r="162" spans="1:25">
      <c r="A162" s="228" t="s">
        <v>259</v>
      </c>
      <c r="B162" s="228"/>
      <c r="C162" s="228"/>
      <c r="D162" s="206">
        <f>D163+D171</f>
        <v>45.900000000000006</v>
      </c>
      <c r="E162" s="206">
        <f t="shared" ref="E162:G162" si="28">E163+E171</f>
        <v>45.71</v>
      </c>
      <c r="F162" s="206">
        <f t="shared" si="28"/>
        <v>181.74</v>
      </c>
      <c r="G162" s="206">
        <f t="shared" si="28"/>
        <v>1347.9</v>
      </c>
    </row>
    <row r="163" spans="1:25">
      <c r="A163" s="205"/>
      <c r="B163" s="228" t="s">
        <v>66</v>
      </c>
      <c r="C163" s="228"/>
      <c r="D163" s="206">
        <f>D164+D165+D166+D167+D168+D169</f>
        <v>17.190000000000001</v>
      </c>
      <c r="E163" s="206">
        <f t="shared" ref="E163:G163" si="29">E164+E165+E166+E167+E168+E169</f>
        <v>20.77</v>
      </c>
      <c r="F163" s="206">
        <f t="shared" si="29"/>
        <v>76.19</v>
      </c>
      <c r="G163" s="206">
        <f t="shared" si="29"/>
        <v>575.26</v>
      </c>
    </row>
    <row r="164" spans="1:25">
      <c r="A164" s="208" t="s">
        <v>163</v>
      </c>
      <c r="B164" s="209" t="s">
        <v>35</v>
      </c>
      <c r="C164" s="208">
        <v>10</v>
      </c>
      <c r="D164" s="210">
        <v>2.6</v>
      </c>
      <c r="E164" s="210">
        <v>2.65</v>
      </c>
      <c r="F164" s="210">
        <v>0.35</v>
      </c>
      <c r="G164" s="210">
        <v>36.24</v>
      </c>
    </row>
    <row r="165" spans="1:25">
      <c r="A165" s="208" t="s">
        <v>161</v>
      </c>
      <c r="B165" s="209" t="s">
        <v>135</v>
      </c>
      <c r="C165" s="208">
        <v>5</v>
      </c>
      <c r="D165" s="210">
        <v>0.05</v>
      </c>
      <c r="E165" s="210">
        <v>3.63</v>
      </c>
      <c r="F165" s="210">
        <v>7.0000000000000007E-2</v>
      </c>
      <c r="G165" s="210">
        <v>33.11</v>
      </c>
    </row>
    <row r="166" spans="1:25" ht="25.5">
      <c r="A166" s="208" t="s">
        <v>162</v>
      </c>
      <c r="B166" s="209" t="s">
        <v>188</v>
      </c>
      <c r="C166" s="208">
        <v>205</v>
      </c>
      <c r="D166" s="210">
        <v>8.5</v>
      </c>
      <c r="E166" s="210">
        <v>9.4499999999999993</v>
      </c>
      <c r="F166" s="210">
        <v>16.13</v>
      </c>
      <c r="G166" s="210">
        <v>183.57</v>
      </c>
    </row>
    <row r="167" spans="1:25">
      <c r="A167" s="211"/>
      <c r="B167" s="209" t="s">
        <v>62</v>
      </c>
      <c r="C167" s="208">
        <v>40</v>
      </c>
      <c r="D167" s="210">
        <v>3</v>
      </c>
      <c r="E167" s="210">
        <v>4.72</v>
      </c>
      <c r="F167" s="210">
        <v>29.96</v>
      </c>
      <c r="G167" s="210">
        <v>182</v>
      </c>
    </row>
    <row r="168" spans="1:25">
      <c r="A168" s="211" t="s">
        <v>164</v>
      </c>
      <c r="B168" s="209" t="s">
        <v>10</v>
      </c>
      <c r="C168" s="208">
        <v>200</v>
      </c>
      <c r="D168" s="210">
        <v>0</v>
      </c>
      <c r="E168" s="210">
        <v>0</v>
      </c>
      <c r="F168" s="210">
        <v>10</v>
      </c>
      <c r="G168" s="210">
        <v>42</v>
      </c>
    </row>
    <row r="169" spans="1:25">
      <c r="A169" s="208"/>
      <c r="B169" s="209" t="s">
        <v>11</v>
      </c>
      <c r="C169" s="208">
        <v>40</v>
      </c>
      <c r="D169" s="210">
        <v>3.04</v>
      </c>
      <c r="E169" s="210">
        <v>0.32</v>
      </c>
      <c r="F169" s="210">
        <v>19.68</v>
      </c>
      <c r="G169" s="210">
        <v>98.34</v>
      </c>
    </row>
    <row r="170" spans="1:25">
      <c r="A170" s="226" t="s">
        <v>221</v>
      </c>
      <c r="B170" s="227"/>
      <c r="C170" s="215">
        <f>C164+C165+C166+C167+C168+C169</f>
        <v>500</v>
      </c>
      <c r="D170" s="214"/>
      <c r="E170" s="214"/>
      <c r="F170" s="214"/>
      <c r="G170" s="214" t="s">
        <v>233</v>
      </c>
    </row>
    <row r="171" spans="1:25">
      <c r="A171" s="211"/>
      <c r="B171" s="234" t="s">
        <v>67</v>
      </c>
      <c r="C171" s="234"/>
      <c r="D171" s="222">
        <f>D172+D173+D174+D175+D176+D177</f>
        <v>28.71</v>
      </c>
      <c r="E171" s="222">
        <f t="shared" ref="E171:G171" si="30">E172+E173+E174+E175+E176+E177</f>
        <v>24.94</v>
      </c>
      <c r="F171" s="222">
        <f t="shared" si="30"/>
        <v>105.55</v>
      </c>
      <c r="G171" s="222">
        <f t="shared" si="30"/>
        <v>772.64</v>
      </c>
    </row>
    <row r="172" spans="1:25">
      <c r="A172" s="211" t="s">
        <v>237</v>
      </c>
      <c r="B172" s="209" t="s">
        <v>238</v>
      </c>
      <c r="C172" s="208">
        <v>60</v>
      </c>
      <c r="D172" s="210">
        <v>1.1399999999999999</v>
      </c>
      <c r="E172" s="210">
        <v>0</v>
      </c>
      <c r="F172" s="210">
        <v>4.62</v>
      </c>
      <c r="G172" s="210">
        <v>23.04</v>
      </c>
    </row>
    <row r="173" spans="1:25">
      <c r="A173" s="208" t="s">
        <v>167</v>
      </c>
      <c r="B173" s="209" t="s">
        <v>283</v>
      </c>
      <c r="C173" s="208">
        <v>200</v>
      </c>
      <c r="D173" s="210">
        <v>4.57</v>
      </c>
      <c r="E173" s="210">
        <v>12.24</v>
      </c>
      <c r="F173" s="210">
        <v>19.04</v>
      </c>
      <c r="G173" s="210">
        <v>204.6</v>
      </c>
    </row>
    <row r="174" spans="1:25">
      <c r="A174" s="211" t="s">
        <v>296</v>
      </c>
      <c r="B174" s="209" t="s">
        <v>295</v>
      </c>
      <c r="C174" s="208">
        <v>90</v>
      </c>
      <c r="D174" s="210">
        <v>15.38</v>
      </c>
      <c r="E174" s="210">
        <v>9.6</v>
      </c>
      <c r="F174" s="210">
        <v>10.91</v>
      </c>
      <c r="G174" s="210">
        <v>191.55</v>
      </c>
    </row>
    <row r="175" spans="1:25">
      <c r="A175" s="208" t="s">
        <v>33</v>
      </c>
      <c r="B175" s="209" t="s">
        <v>12</v>
      </c>
      <c r="C175" s="208">
        <v>150</v>
      </c>
      <c r="D175" s="210">
        <v>5.64</v>
      </c>
      <c r="E175" s="210">
        <v>2.84</v>
      </c>
      <c r="F175" s="210">
        <v>36</v>
      </c>
      <c r="G175" s="210">
        <v>201</v>
      </c>
    </row>
    <row r="176" spans="1:25">
      <c r="A176" s="211" t="s">
        <v>244</v>
      </c>
      <c r="B176" s="213" t="s">
        <v>243</v>
      </c>
      <c r="C176" s="208">
        <v>200</v>
      </c>
      <c r="D176" s="210">
        <v>0.46</v>
      </c>
      <c r="E176" s="210">
        <v>0.1</v>
      </c>
      <c r="F176" s="210">
        <v>25.14</v>
      </c>
      <c r="G176" s="210">
        <v>103.28</v>
      </c>
    </row>
    <row r="177" spans="1:11">
      <c r="A177" s="208"/>
      <c r="B177" s="209" t="s">
        <v>11</v>
      </c>
      <c r="C177" s="208">
        <v>20</v>
      </c>
      <c r="D177" s="210">
        <v>1.52</v>
      </c>
      <c r="E177" s="210">
        <v>0.16</v>
      </c>
      <c r="F177" s="210">
        <v>9.84</v>
      </c>
      <c r="G177" s="210">
        <v>49.17</v>
      </c>
    </row>
    <row r="178" spans="1:11">
      <c r="A178" s="233" t="s">
        <v>221</v>
      </c>
      <c r="B178" s="233"/>
      <c r="C178" s="215">
        <f>SUM(C172:C177)</f>
        <v>720</v>
      </c>
      <c r="D178" s="214"/>
      <c r="E178" s="214"/>
      <c r="F178" s="214"/>
      <c r="G178" s="214"/>
    </row>
    <row r="179" spans="1:11">
      <c r="A179" s="228" t="s">
        <v>260</v>
      </c>
      <c r="B179" s="228"/>
      <c r="C179" s="228"/>
      <c r="D179" s="206">
        <f>D180+D187</f>
        <v>38.36</v>
      </c>
      <c r="E179" s="206">
        <f t="shared" ref="E179:G179" si="31">E180+E187</f>
        <v>49.23</v>
      </c>
      <c r="F179" s="206">
        <f t="shared" si="31"/>
        <v>151.18</v>
      </c>
      <c r="G179" s="206">
        <f t="shared" si="31"/>
        <v>1225.8599999999999</v>
      </c>
    </row>
    <row r="180" spans="1:11">
      <c r="A180" s="205"/>
      <c r="B180" s="228" t="s">
        <v>66</v>
      </c>
      <c r="C180" s="228"/>
      <c r="D180" s="206">
        <f>D181+D182+D183+D184+D185</f>
        <v>20.979999999999997</v>
      </c>
      <c r="E180" s="206">
        <f t="shared" ref="E180:G180" si="32">E181+E182+E183+E184+E185</f>
        <v>17.579999999999998</v>
      </c>
      <c r="F180" s="206">
        <f t="shared" si="32"/>
        <v>78.259999999999991</v>
      </c>
      <c r="G180" s="206">
        <f t="shared" si="32"/>
        <v>569.04999999999995</v>
      </c>
      <c r="K180" s="183">
        <v>0</v>
      </c>
    </row>
    <row r="181" spans="1:11">
      <c r="A181" s="208" t="s">
        <v>131</v>
      </c>
      <c r="B181" s="209" t="s">
        <v>141</v>
      </c>
      <c r="C181" s="208">
        <v>90</v>
      </c>
      <c r="D181" s="210">
        <v>11.84</v>
      </c>
      <c r="E181" s="210">
        <v>10.06</v>
      </c>
      <c r="F181" s="210">
        <v>16.03</v>
      </c>
      <c r="G181" s="210">
        <v>208</v>
      </c>
    </row>
    <row r="182" spans="1:11">
      <c r="A182" s="211" t="s">
        <v>38</v>
      </c>
      <c r="B182" s="209" t="s">
        <v>36</v>
      </c>
      <c r="C182" s="208">
        <v>150</v>
      </c>
      <c r="D182" s="210">
        <v>4.7699999999999996</v>
      </c>
      <c r="E182" s="210">
        <v>5.19</v>
      </c>
      <c r="F182" s="210">
        <v>29.63</v>
      </c>
      <c r="G182" s="210">
        <v>184.31</v>
      </c>
    </row>
    <row r="183" spans="1:11">
      <c r="A183" s="212" t="s">
        <v>173</v>
      </c>
      <c r="B183" s="209" t="s">
        <v>158</v>
      </c>
      <c r="C183" s="208">
        <v>20</v>
      </c>
      <c r="D183" s="210">
        <v>0.18</v>
      </c>
      <c r="E183" s="210">
        <v>2.0099999999999998</v>
      </c>
      <c r="F183" s="210">
        <v>0.89</v>
      </c>
      <c r="G183" s="210">
        <v>23</v>
      </c>
    </row>
    <row r="184" spans="1:11">
      <c r="A184" s="208" t="s">
        <v>42</v>
      </c>
      <c r="B184" s="209" t="s">
        <v>282</v>
      </c>
      <c r="C184" s="208">
        <v>200</v>
      </c>
      <c r="D184" s="210">
        <v>1.1499999999999999</v>
      </c>
      <c r="E184" s="210"/>
      <c r="F184" s="210">
        <v>12.03</v>
      </c>
      <c r="G184" s="210">
        <v>55.4</v>
      </c>
    </row>
    <row r="185" spans="1:11">
      <c r="A185" s="208"/>
      <c r="B185" s="209" t="s">
        <v>11</v>
      </c>
      <c r="C185" s="208">
        <v>40</v>
      </c>
      <c r="D185" s="210">
        <v>3.04</v>
      </c>
      <c r="E185" s="210">
        <v>0.32</v>
      </c>
      <c r="F185" s="210">
        <v>19.68</v>
      </c>
      <c r="G185" s="210">
        <v>98.34</v>
      </c>
    </row>
    <row r="186" spans="1:11">
      <c r="A186" s="226" t="s">
        <v>221</v>
      </c>
      <c r="B186" s="227"/>
      <c r="C186" s="205">
        <f>SUM(C181:C185)</f>
        <v>500</v>
      </c>
      <c r="D186" s="210"/>
      <c r="E186" s="210"/>
      <c r="F186" s="210"/>
      <c r="G186" s="210"/>
    </row>
    <row r="187" spans="1:11">
      <c r="A187" s="208"/>
      <c r="B187" s="234" t="s">
        <v>67</v>
      </c>
      <c r="C187" s="234"/>
      <c r="D187" s="206">
        <f>D188+D189+D190+D191+D192+D193</f>
        <v>17.38</v>
      </c>
      <c r="E187" s="206">
        <f t="shared" ref="E187:G187" si="33">E188+E189+E190+E191+E192+E193</f>
        <v>31.65</v>
      </c>
      <c r="F187" s="206">
        <f t="shared" si="33"/>
        <v>72.92</v>
      </c>
      <c r="G187" s="206">
        <f t="shared" si="33"/>
        <v>656.81</v>
      </c>
    </row>
    <row r="188" spans="1:11">
      <c r="A188" s="208" t="s">
        <v>174</v>
      </c>
      <c r="B188" s="209" t="s">
        <v>136</v>
      </c>
      <c r="C188" s="216">
        <v>60</v>
      </c>
      <c r="D188" s="210">
        <v>0.94</v>
      </c>
      <c r="E188" s="210">
        <v>3.06</v>
      </c>
      <c r="F188" s="210">
        <v>5.66</v>
      </c>
      <c r="G188" s="210">
        <v>55.26</v>
      </c>
    </row>
    <row r="189" spans="1:11">
      <c r="A189" s="208" t="s">
        <v>297</v>
      </c>
      <c r="B189" s="209" t="s">
        <v>298</v>
      </c>
      <c r="C189" s="208">
        <v>200</v>
      </c>
      <c r="D189" s="210">
        <v>2.44</v>
      </c>
      <c r="E189" s="210">
        <v>9.16</v>
      </c>
      <c r="F189" s="210">
        <v>10.08</v>
      </c>
      <c r="G189" s="210">
        <v>132.52000000000001</v>
      </c>
    </row>
    <row r="190" spans="1:11">
      <c r="A190" s="211" t="s">
        <v>299</v>
      </c>
      <c r="B190" s="209" t="s">
        <v>300</v>
      </c>
      <c r="C190" s="208">
        <v>110</v>
      </c>
      <c r="D190" s="210">
        <v>9.34</v>
      </c>
      <c r="E190" s="210">
        <v>16</v>
      </c>
      <c r="F190" s="210">
        <v>15</v>
      </c>
      <c r="G190" s="210">
        <v>241.36</v>
      </c>
    </row>
    <row r="191" spans="1:11">
      <c r="A191" s="208" t="s">
        <v>241</v>
      </c>
      <c r="B191" s="209" t="s">
        <v>284</v>
      </c>
      <c r="C191" s="208">
        <v>150</v>
      </c>
      <c r="D191" s="210">
        <v>3.14</v>
      </c>
      <c r="E191" s="210">
        <v>3.27</v>
      </c>
      <c r="F191" s="210">
        <v>22.34</v>
      </c>
      <c r="G191" s="210">
        <v>136.5</v>
      </c>
    </row>
    <row r="192" spans="1:11">
      <c r="A192" s="211" t="s">
        <v>164</v>
      </c>
      <c r="B192" s="209" t="s">
        <v>10</v>
      </c>
      <c r="C192" s="208">
        <v>200</v>
      </c>
      <c r="D192" s="210">
        <v>0</v>
      </c>
      <c r="E192" s="210">
        <v>0</v>
      </c>
      <c r="F192" s="210">
        <v>10</v>
      </c>
      <c r="G192" s="210">
        <v>42</v>
      </c>
    </row>
    <row r="193" spans="1:7">
      <c r="A193" s="208"/>
      <c r="B193" s="209" t="s">
        <v>11</v>
      </c>
      <c r="C193" s="208">
        <v>20</v>
      </c>
      <c r="D193" s="210">
        <v>1.52</v>
      </c>
      <c r="E193" s="210">
        <v>0.16</v>
      </c>
      <c r="F193" s="210">
        <v>9.84</v>
      </c>
      <c r="G193" s="210">
        <v>49.17</v>
      </c>
    </row>
    <row r="194" spans="1:7">
      <c r="A194" s="233" t="s">
        <v>221</v>
      </c>
      <c r="B194" s="233"/>
      <c r="C194" s="205">
        <f>SUM(C188:C193)</f>
        <v>740</v>
      </c>
      <c r="D194" s="210"/>
      <c r="E194" s="210"/>
      <c r="F194" s="210"/>
      <c r="G194" s="210"/>
    </row>
    <row r="195" spans="1:7">
      <c r="A195" s="228" t="s">
        <v>261</v>
      </c>
      <c r="B195" s="228"/>
      <c r="C195" s="228"/>
      <c r="D195" s="206">
        <f>D196+D203</f>
        <v>35.980000000000004</v>
      </c>
      <c r="E195" s="206">
        <f t="shared" ref="E195:F195" si="34">E196+E203</f>
        <v>38.090000000000003</v>
      </c>
      <c r="F195" s="206">
        <f t="shared" si="34"/>
        <v>139.89999999999998</v>
      </c>
      <c r="G195" s="206">
        <f>G196+G203</f>
        <v>1068.9900000000002</v>
      </c>
    </row>
    <row r="196" spans="1:7">
      <c r="A196" s="205"/>
      <c r="B196" s="228" t="s">
        <v>66</v>
      </c>
      <c r="C196" s="228"/>
      <c r="D196" s="206">
        <f>D197+D198+D199+D200+D201</f>
        <v>18.22</v>
      </c>
      <c r="E196" s="206">
        <f t="shared" ref="E196:G196" si="35">E197+E198+E199+E200+E201</f>
        <v>26.92</v>
      </c>
      <c r="F196" s="206">
        <f t="shared" si="35"/>
        <v>48.14</v>
      </c>
      <c r="G196" s="206">
        <f t="shared" si="35"/>
        <v>514.2600000000001</v>
      </c>
    </row>
    <row r="197" spans="1:7">
      <c r="A197" s="208" t="s">
        <v>161</v>
      </c>
      <c r="B197" s="209" t="s">
        <v>135</v>
      </c>
      <c r="C197" s="208">
        <v>10</v>
      </c>
      <c r="D197" s="210">
        <v>0.1</v>
      </c>
      <c r="E197" s="210">
        <v>7.26</v>
      </c>
      <c r="F197" s="210">
        <v>0.14000000000000001</v>
      </c>
      <c r="G197" s="210">
        <v>66.22</v>
      </c>
    </row>
    <row r="198" spans="1:7">
      <c r="A198" s="208" t="s">
        <v>245</v>
      </c>
      <c r="B198" s="209" t="s">
        <v>246</v>
      </c>
      <c r="C198" s="208">
        <v>150</v>
      </c>
      <c r="D198" s="210">
        <v>14.58</v>
      </c>
      <c r="E198" s="210">
        <v>19.3</v>
      </c>
      <c r="F198" s="210">
        <v>2.81</v>
      </c>
      <c r="G198" s="210">
        <v>243.26</v>
      </c>
    </row>
    <row r="199" spans="1:7">
      <c r="A199" s="211"/>
      <c r="B199" s="209" t="s">
        <v>41</v>
      </c>
      <c r="C199" s="208">
        <v>100</v>
      </c>
      <c r="D199" s="210">
        <v>0.4</v>
      </c>
      <c r="E199" s="210">
        <v>0</v>
      </c>
      <c r="F199" s="210">
        <v>9.8000000000000007</v>
      </c>
      <c r="G199" s="210">
        <v>42.84</v>
      </c>
    </row>
    <row r="200" spans="1:7">
      <c r="A200" s="211" t="s">
        <v>250</v>
      </c>
      <c r="B200" s="209" t="s">
        <v>257</v>
      </c>
      <c r="C200" s="208">
        <v>200</v>
      </c>
      <c r="D200" s="210">
        <v>0.1</v>
      </c>
      <c r="E200" s="210">
        <v>0.04</v>
      </c>
      <c r="F200" s="210">
        <v>15.71</v>
      </c>
      <c r="G200" s="210">
        <v>63.6</v>
      </c>
    </row>
    <row r="201" spans="1:7">
      <c r="A201" s="211"/>
      <c r="B201" s="209" t="s">
        <v>11</v>
      </c>
      <c r="C201" s="208">
        <v>40</v>
      </c>
      <c r="D201" s="210">
        <v>3.04</v>
      </c>
      <c r="E201" s="210">
        <v>0.32</v>
      </c>
      <c r="F201" s="210">
        <v>19.68</v>
      </c>
      <c r="G201" s="210">
        <v>98.34</v>
      </c>
    </row>
    <row r="202" spans="1:7">
      <c r="A202" s="226" t="s">
        <v>221</v>
      </c>
      <c r="B202" s="227"/>
      <c r="C202" s="205">
        <f>C197+C198+C199+C200+C201</f>
        <v>500</v>
      </c>
      <c r="D202" s="210"/>
      <c r="E202" s="210"/>
      <c r="F202" s="210"/>
      <c r="G202" s="210"/>
    </row>
    <row r="203" spans="1:7">
      <c r="A203" s="208"/>
      <c r="B203" s="234" t="s">
        <v>67</v>
      </c>
      <c r="C203" s="234"/>
      <c r="D203" s="206">
        <f>D204+D205+D206+D207+D208+D209</f>
        <v>17.760000000000002</v>
      </c>
      <c r="E203" s="206">
        <f>E204+E205+E206+E207+E208+E209</f>
        <v>11.17</v>
      </c>
      <c r="F203" s="206">
        <f>F204+F205+F206+F207+F208+F209</f>
        <v>91.759999999999991</v>
      </c>
      <c r="G203" s="206">
        <f>G204+G205+G206+G207+G208+G209</f>
        <v>554.73</v>
      </c>
    </row>
    <row r="204" spans="1:7">
      <c r="A204" s="212" t="s">
        <v>175</v>
      </c>
      <c r="B204" s="209" t="s">
        <v>142</v>
      </c>
      <c r="C204" s="208">
        <v>60</v>
      </c>
      <c r="D204" s="210">
        <v>0.74</v>
      </c>
      <c r="E204" s="210">
        <v>0.06</v>
      </c>
      <c r="F204" s="210">
        <v>16.920000000000002</v>
      </c>
      <c r="G204" s="210">
        <v>74.709999999999994</v>
      </c>
    </row>
    <row r="205" spans="1:7">
      <c r="A205" s="208" t="s">
        <v>302</v>
      </c>
      <c r="B205" s="209" t="s">
        <v>301</v>
      </c>
      <c r="C205" s="208">
        <v>200</v>
      </c>
      <c r="D205" s="210">
        <v>1.83</v>
      </c>
      <c r="E205" s="210">
        <v>4.7</v>
      </c>
      <c r="F205" s="210">
        <v>13.54</v>
      </c>
      <c r="G205" s="210">
        <v>103.78</v>
      </c>
    </row>
    <row r="206" spans="1:7">
      <c r="A206" s="208" t="s">
        <v>256</v>
      </c>
      <c r="B206" s="209" t="s">
        <v>255</v>
      </c>
      <c r="C206" s="208">
        <v>100</v>
      </c>
      <c r="D206" s="210">
        <v>10.38</v>
      </c>
      <c r="E206" s="210">
        <v>3.61</v>
      </c>
      <c r="F206" s="210">
        <v>3.3</v>
      </c>
      <c r="G206" s="210">
        <v>87.24</v>
      </c>
    </row>
    <row r="207" spans="1:7">
      <c r="A207" s="208" t="s">
        <v>171</v>
      </c>
      <c r="B207" s="209" t="s">
        <v>150</v>
      </c>
      <c r="C207" s="208">
        <v>150</v>
      </c>
      <c r="D207" s="210">
        <v>3.81</v>
      </c>
      <c r="E207" s="210">
        <v>2.72</v>
      </c>
      <c r="F207" s="210">
        <v>40</v>
      </c>
      <c r="G207" s="210">
        <v>208.48</v>
      </c>
    </row>
    <row r="208" spans="1:7">
      <c r="A208" s="211" t="s">
        <v>164</v>
      </c>
      <c r="B208" s="209" t="s">
        <v>10</v>
      </c>
      <c r="C208" s="208">
        <v>200</v>
      </c>
      <c r="D208" s="210">
        <v>0</v>
      </c>
      <c r="E208" s="210">
        <v>0</v>
      </c>
      <c r="F208" s="210">
        <v>10</v>
      </c>
      <c r="G208" s="210">
        <v>42</v>
      </c>
    </row>
    <row r="209" spans="1:7">
      <c r="A209" s="212"/>
      <c r="B209" s="209" t="s">
        <v>37</v>
      </c>
      <c r="C209" s="208">
        <v>20</v>
      </c>
      <c r="D209" s="210">
        <v>1</v>
      </c>
      <c r="E209" s="210">
        <v>0.08</v>
      </c>
      <c r="F209" s="210">
        <v>8</v>
      </c>
      <c r="G209" s="210">
        <v>38.520000000000003</v>
      </c>
    </row>
    <row r="210" spans="1:7">
      <c r="A210" s="233" t="s">
        <v>221</v>
      </c>
      <c r="B210" s="233"/>
      <c r="C210" s="205">
        <f>SUM(C204:C209)</f>
        <v>730</v>
      </c>
      <c r="D210" s="210"/>
      <c r="E210" s="210"/>
      <c r="F210" s="210"/>
      <c r="G210" s="210"/>
    </row>
    <row r="211" spans="1:7">
      <c r="A211" s="228" t="s">
        <v>262</v>
      </c>
      <c r="B211" s="228"/>
      <c r="C211" s="228"/>
      <c r="D211" s="206">
        <f>D212+D218</f>
        <v>42.370000000000005</v>
      </c>
      <c r="E211" s="206">
        <f>E212+E218</f>
        <v>56.94</v>
      </c>
      <c r="F211" s="206">
        <f>F212+F218</f>
        <v>160.04</v>
      </c>
      <c r="G211" s="206">
        <f>G212+G218</f>
        <v>1344.7660000000001</v>
      </c>
    </row>
    <row r="212" spans="1:7">
      <c r="A212" s="205"/>
      <c r="B212" s="228" t="s">
        <v>66</v>
      </c>
      <c r="C212" s="228"/>
      <c r="D212" s="206">
        <f>D213+D214+D215+D216</f>
        <v>15.969999999999999</v>
      </c>
      <c r="E212" s="206">
        <f t="shared" ref="E212:G212" si="36">E213+E214+E215+E216</f>
        <v>18.309999999999999</v>
      </c>
      <c r="F212" s="206">
        <f t="shared" si="36"/>
        <v>79.72999999999999</v>
      </c>
      <c r="G212" s="206">
        <f t="shared" si="36"/>
        <v>558.41</v>
      </c>
    </row>
    <row r="213" spans="1:7">
      <c r="A213" s="211" t="s">
        <v>43</v>
      </c>
      <c r="B213" s="209" t="s">
        <v>226</v>
      </c>
      <c r="C213" s="208">
        <v>100</v>
      </c>
      <c r="D213" s="210">
        <v>6.99</v>
      </c>
      <c r="E213" s="210">
        <v>10</v>
      </c>
      <c r="F213" s="210">
        <v>3.29</v>
      </c>
      <c r="G213" s="210">
        <v>131.12</v>
      </c>
    </row>
    <row r="214" spans="1:7">
      <c r="A214" s="208" t="s">
        <v>34</v>
      </c>
      <c r="B214" s="209" t="s">
        <v>32</v>
      </c>
      <c r="C214" s="216">
        <v>150</v>
      </c>
      <c r="D214" s="210">
        <v>3.26</v>
      </c>
      <c r="E214" s="210">
        <v>7.8</v>
      </c>
      <c r="F214" s="210">
        <v>21.99</v>
      </c>
      <c r="G214" s="210">
        <v>176.3</v>
      </c>
    </row>
    <row r="215" spans="1:7">
      <c r="A215" s="211" t="s">
        <v>244</v>
      </c>
      <c r="B215" s="213" t="s">
        <v>269</v>
      </c>
      <c r="C215" s="208">
        <v>200</v>
      </c>
      <c r="D215" s="210">
        <v>1.92</v>
      </c>
      <c r="E215" s="210">
        <v>0.11</v>
      </c>
      <c r="F215" s="210">
        <v>29.85</v>
      </c>
      <c r="G215" s="210">
        <v>128.09</v>
      </c>
    </row>
    <row r="216" spans="1:7">
      <c r="A216" s="211"/>
      <c r="B216" s="213" t="s">
        <v>11</v>
      </c>
      <c r="C216" s="211">
        <v>50</v>
      </c>
      <c r="D216" s="214">
        <v>3.8</v>
      </c>
      <c r="E216" s="214">
        <v>0.4</v>
      </c>
      <c r="F216" s="214">
        <v>24.6</v>
      </c>
      <c r="G216" s="214">
        <v>122.9</v>
      </c>
    </row>
    <row r="217" spans="1:7">
      <c r="A217" s="226" t="s">
        <v>221</v>
      </c>
      <c r="B217" s="227"/>
      <c r="C217" s="218">
        <f>C213+C214+C215+C216</f>
        <v>500</v>
      </c>
      <c r="D217" s="210"/>
      <c r="E217" s="210"/>
      <c r="F217" s="210"/>
      <c r="G217" s="210"/>
    </row>
    <row r="218" spans="1:7">
      <c r="A218" s="208"/>
      <c r="B218" s="234" t="s">
        <v>67</v>
      </c>
      <c r="C218" s="234"/>
      <c r="D218" s="206">
        <f>D219+D220+D221+D222+D223+D224</f>
        <v>26.400000000000002</v>
      </c>
      <c r="E218" s="206">
        <f t="shared" ref="E218:G218" si="37">E219+E220+E221+E222+E223+E224</f>
        <v>38.629999999999995</v>
      </c>
      <c r="F218" s="206">
        <f t="shared" si="37"/>
        <v>80.31</v>
      </c>
      <c r="G218" s="206">
        <f t="shared" si="37"/>
        <v>786.35599999999999</v>
      </c>
    </row>
    <row r="219" spans="1:7">
      <c r="A219" s="208" t="s">
        <v>68</v>
      </c>
      <c r="B219" s="209" t="s">
        <v>69</v>
      </c>
      <c r="C219" s="208">
        <v>60</v>
      </c>
      <c r="D219" s="210">
        <v>0.84</v>
      </c>
      <c r="E219" s="210">
        <v>3.06</v>
      </c>
      <c r="F219" s="210">
        <v>6.83</v>
      </c>
      <c r="G219" s="210">
        <v>59.75</v>
      </c>
    </row>
    <row r="220" spans="1:7">
      <c r="A220" s="208" t="s">
        <v>168</v>
      </c>
      <c r="B220" s="209" t="s">
        <v>294</v>
      </c>
      <c r="C220" s="208">
        <v>200</v>
      </c>
      <c r="D220" s="210">
        <v>6.51</v>
      </c>
      <c r="E220" s="210">
        <v>12.28</v>
      </c>
      <c r="F220" s="210">
        <v>11.17</v>
      </c>
      <c r="G220" s="210">
        <v>187.77600000000001</v>
      </c>
    </row>
    <row r="221" spans="1:7">
      <c r="A221" s="211" t="s">
        <v>303</v>
      </c>
      <c r="B221" s="209" t="s">
        <v>304</v>
      </c>
      <c r="C221" s="208">
        <v>105</v>
      </c>
      <c r="D221" s="210">
        <v>11.25</v>
      </c>
      <c r="E221" s="210">
        <v>15.84</v>
      </c>
      <c r="F221" s="210">
        <v>5.3</v>
      </c>
      <c r="G221" s="210">
        <v>208.76</v>
      </c>
    </row>
    <row r="222" spans="1:7">
      <c r="A222" s="211" t="s">
        <v>288</v>
      </c>
      <c r="B222" s="209" t="s">
        <v>289</v>
      </c>
      <c r="C222" s="208">
        <v>150</v>
      </c>
      <c r="D222" s="210">
        <v>6.8</v>
      </c>
      <c r="E222" s="210">
        <v>7.37</v>
      </c>
      <c r="F222" s="210">
        <v>39.01</v>
      </c>
      <c r="G222" s="210">
        <v>249.55</v>
      </c>
    </row>
    <row r="223" spans="1:7">
      <c r="A223" s="211" t="s">
        <v>164</v>
      </c>
      <c r="B223" s="209" t="s">
        <v>10</v>
      </c>
      <c r="C223" s="208">
        <v>200</v>
      </c>
      <c r="D223" s="210">
        <v>0</v>
      </c>
      <c r="E223" s="210">
        <v>0</v>
      </c>
      <c r="F223" s="210">
        <v>10</v>
      </c>
      <c r="G223" s="210">
        <v>42</v>
      </c>
    </row>
    <row r="224" spans="1:7">
      <c r="A224" s="212"/>
      <c r="B224" s="209" t="s">
        <v>37</v>
      </c>
      <c r="C224" s="208">
        <v>20</v>
      </c>
      <c r="D224" s="210">
        <v>1</v>
      </c>
      <c r="E224" s="210">
        <v>0.08</v>
      </c>
      <c r="F224" s="210">
        <v>8</v>
      </c>
      <c r="G224" s="210">
        <v>38.520000000000003</v>
      </c>
    </row>
    <row r="225" spans="1:7">
      <c r="A225" s="233" t="s">
        <v>221</v>
      </c>
      <c r="B225" s="233"/>
      <c r="C225" s="205">
        <f>SUM(C219:C224)</f>
        <v>735</v>
      </c>
      <c r="D225" s="210"/>
      <c r="E225" s="210"/>
      <c r="F225" s="210"/>
      <c r="G225" s="210"/>
    </row>
    <row r="226" spans="1:7">
      <c r="A226" s="228" t="s">
        <v>263</v>
      </c>
      <c r="B226" s="228"/>
      <c r="C226" s="228"/>
      <c r="D226" s="206">
        <f>D227+D233</f>
        <v>39.989999999999995</v>
      </c>
      <c r="E226" s="206">
        <f t="shared" ref="E226:G226" si="38">E227+E233</f>
        <v>44.45</v>
      </c>
      <c r="F226" s="206">
        <f t="shared" si="38"/>
        <v>145.43</v>
      </c>
      <c r="G226" s="206">
        <f t="shared" si="38"/>
        <v>1155.8399999999999</v>
      </c>
    </row>
    <row r="227" spans="1:7">
      <c r="A227" s="205"/>
      <c r="B227" s="228" t="s">
        <v>66</v>
      </c>
      <c r="C227" s="228"/>
      <c r="D227" s="206">
        <f>D228+D229+D230+D231</f>
        <v>14.21</v>
      </c>
      <c r="E227" s="206">
        <f t="shared" ref="E227:G227" si="39">E228+E229+E230+E231</f>
        <v>16.169999999999998</v>
      </c>
      <c r="F227" s="206">
        <f t="shared" si="39"/>
        <v>72.59</v>
      </c>
      <c r="G227" s="206">
        <f t="shared" si="39"/>
        <v>500.66999999999996</v>
      </c>
    </row>
    <row r="228" spans="1:7">
      <c r="A228" s="208" t="s">
        <v>174</v>
      </c>
      <c r="B228" s="209" t="s">
        <v>136</v>
      </c>
      <c r="C228" s="216">
        <v>60</v>
      </c>
      <c r="D228" s="210">
        <v>0.94</v>
      </c>
      <c r="E228" s="210">
        <v>3.06</v>
      </c>
      <c r="F228" s="210">
        <v>5.66</v>
      </c>
      <c r="G228" s="210">
        <v>55.26</v>
      </c>
    </row>
    <row r="229" spans="1:7">
      <c r="A229" s="208" t="s">
        <v>271</v>
      </c>
      <c r="B229" s="209" t="s">
        <v>270</v>
      </c>
      <c r="C229" s="208">
        <v>200</v>
      </c>
      <c r="D229" s="210">
        <v>10.23</v>
      </c>
      <c r="E229" s="210">
        <v>12.79</v>
      </c>
      <c r="F229" s="210">
        <v>37.25</v>
      </c>
      <c r="G229" s="210">
        <v>305.07</v>
      </c>
    </row>
    <row r="230" spans="1:7">
      <c r="A230" s="212" t="s">
        <v>164</v>
      </c>
      <c r="B230" s="209" t="s">
        <v>10</v>
      </c>
      <c r="C230" s="212">
        <v>200</v>
      </c>
      <c r="D230" s="210">
        <v>0</v>
      </c>
      <c r="E230" s="210">
        <v>0</v>
      </c>
      <c r="F230" s="210">
        <v>10</v>
      </c>
      <c r="G230" s="210">
        <v>42</v>
      </c>
    </row>
    <row r="231" spans="1:7">
      <c r="A231" s="211"/>
      <c r="B231" s="209" t="s">
        <v>11</v>
      </c>
      <c r="C231" s="208">
        <v>40</v>
      </c>
      <c r="D231" s="210">
        <v>3.04</v>
      </c>
      <c r="E231" s="210">
        <v>0.32</v>
      </c>
      <c r="F231" s="210">
        <v>19.68</v>
      </c>
      <c r="G231" s="210">
        <v>98.34</v>
      </c>
    </row>
    <row r="232" spans="1:7">
      <c r="A232" s="226" t="s">
        <v>221</v>
      </c>
      <c r="B232" s="227"/>
      <c r="C232" s="205">
        <f>SUM(C228:C231)</f>
        <v>500</v>
      </c>
      <c r="D232" s="210"/>
      <c r="E232" s="210"/>
      <c r="F232" s="210"/>
      <c r="G232" s="210"/>
    </row>
    <row r="233" spans="1:7">
      <c r="A233" s="208"/>
      <c r="B233" s="234" t="s">
        <v>67</v>
      </c>
      <c r="C233" s="234"/>
      <c r="D233" s="206">
        <f>D234+D235+D236+D237+D238+D239</f>
        <v>25.779999999999998</v>
      </c>
      <c r="E233" s="206">
        <f t="shared" ref="E233:G233" si="40">E234+E235+E236+E237+E238+E239</f>
        <v>28.28</v>
      </c>
      <c r="F233" s="206">
        <f t="shared" si="40"/>
        <v>72.84</v>
      </c>
      <c r="G233" s="206">
        <f t="shared" si="40"/>
        <v>655.16999999999996</v>
      </c>
    </row>
    <row r="234" spans="1:7">
      <c r="A234" s="208" t="s">
        <v>172</v>
      </c>
      <c r="B234" s="209" t="s">
        <v>145</v>
      </c>
      <c r="C234" s="208">
        <v>60</v>
      </c>
      <c r="D234" s="210">
        <v>0.88</v>
      </c>
      <c r="E234" s="210">
        <v>3.11</v>
      </c>
      <c r="F234" s="210">
        <v>5.64</v>
      </c>
      <c r="G234" s="210">
        <v>55.8</v>
      </c>
    </row>
    <row r="235" spans="1:7">
      <c r="A235" s="208" t="s">
        <v>167</v>
      </c>
      <c r="B235" s="209" t="s">
        <v>283</v>
      </c>
      <c r="C235" s="208">
        <v>200</v>
      </c>
      <c r="D235" s="210">
        <v>4.57</v>
      </c>
      <c r="E235" s="210">
        <v>12.24</v>
      </c>
      <c r="F235" s="210">
        <v>19.04</v>
      </c>
      <c r="G235" s="210">
        <v>204.6</v>
      </c>
    </row>
    <row r="236" spans="1:7">
      <c r="A236" s="208" t="s">
        <v>306</v>
      </c>
      <c r="B236" s="209" t="s">
        <v>305</v>
      </c>
      <c r="C236" s="208">
        <v>100</v>
      </c>
      <c r="D236" s="210">
        <v>13.57</v>
      </c>
      <c r="E236" s="210">
        <v>5.75</v>
      </c>
      <c r="F236" s="210">
        <v>7.35</v>
      </c>
      <c r="G236" s="210">
        <v>135.38999999999999</v>
      </c>
    </row>
    <row r="237" spans="1:7">
      <c r="A237" s="211" t="s">
        <v>241</v>
      </c>
      <c r="B237" s="209" t="s">
        <v>240</v>
      </c>
      <c r="C237" s="208">
        <v>150</v>
      </c>
      <c r="D237" s="210">
        <v>4.6100000000000003</v>
      </c>
      <c r="E237" s="210">
        <v>7.1</v>
      </c>
      <c r="F237" s="210">
        <v>20.78</v>
      </c>
      <c r="G237" s="210">
        <v>165.46</v>
      </c>
    </row>
    <row r="238" spans="1:7">
      <c r="A238" s="208" t="s">
        <v>42</v>
      </c>
      <c r="B238" s="209" t="s">
        <v>282</v>
      </c>
      <c r="C238" s="208">
        <v>200</v>
      </c>
      <c r="D238" s="210">
        <v>1.1499999999999999</v>
      </c>
      <c r="E238" s="210"/>
      <c r="F238" s="210">
        <v>12.03</v>
      </c>
      <c r="G238" s="210">
        <v>55.4</v>
      </c>
    </row>
    <row r="239" spans="1:7">
      <c r="A239" s="212"/>
      <c r="B239" s="209" t="s">
        <v>37</v>
      </c>
      <c r="C239" s="208">
        <v>20</v>
      </c>
      <c r="D239" s="210">
        <v>1</v>
      </c>
      <c r="E239" s="210">
        <v>0.08</v>
      </c>
      <c r="F239" s="210">
        <v>8</v>
      </c>
      <c r="G239" s="210">
        <v>38.520000000000003</v>
      </c>
    </row>
    <row r="240" spans="1:7">
      <c r="A240" s="233" t="s">
        <v>221</v>
      </c>
      <c r="B240" s="233"/>
      <c r="C240" s="205">
        <f>SUM(C234:C239)</f>
        <v>730</v>
      </c>
      <c r="D240" s="210"/>
      <c r="E240" s="210"/>
      <c r="F240" s="210"/>
      <c r="G240" s="210"/>
    </row>
    <row r="241" spans="1:7">
      <c r="A241" s="228" t="s">
        <v>264</v>
      </c>
      <c r="B241" s="228"/>
      <c r="C241" s="228"/>
      <c r="D241" s="206">
        <f>D242+D248</f>
        <v>45.36</v>
      </c>
      <c r="E241" s="206">
        <f>E242+E248</f>
        <v>30.73</v>
      </c>
      <c r="F241" s="206">
        <f>F242+F248</f>
        <v>189.05</v>
      </c>
      <c r="G241" s="206">
        <f>G242+G248</f>
        <v>1255.5740000000001</v>
      </c>
    </row>
    <row r="242" spans="1:7">
      <c r="A242" s="205"/>
      <c r="B242" s="228" t="s">
        <v>66</v>
      </c>
      <c r="C242" s="228"/>
      <c r="D242" s="206">
        <f>D243+D244+D245+D246</f>
        <v>12.59</v>
      </c>
      <c r="E242" s="206">
        <f t="shared" ref="E242:G242" si="41">E243+E244+E245+E246</f>
        <v>6.6800000000000006</v>
      </c>
      <c r="F242" s="206">
        <f t="shared" si="41"/>
        <v>88.600000000000023</v>
      </c>
      <c r="G242" s="206">
        <f t="shared" si="41"/>
        <v>486.17000000000007</v>
      </c>
    </row>
    <row r="243" spans="1:7">
      <c r="A243" s="211"/>
      <c r="B243" s="209" t="s">
        <v>41</v>
      </c>
      <c r="C243" s="208">
        <v>100</v>
      </c>
      <c r="D243" s="210">
        <v>0.4</v>
      </c>
      <c r="E243" s="210">
        <v>0</v>
      </c>
      <c r="F243" s="210">
        <v>9.8000000000000007</v>
      </c>
      <c r="G243" s="210">
        <v>42.84</v>
      </c>
    </row>
    <row r="244" spans="1:7" ht="25.5">
      <c r="A244" s="208" t="s">
        <v>162</v>
      </c>
      <c r="B244" s="209" t="s">
        <v>189</v>
      </c>
      <c r="C244" s="208">
        <v>203</v>
      </c>
      <c r="D244" s="210">
        <v>7.16</v>
      </c>
      <c r="E244" s="210">
        <v>4.66</v>
      </c>
      <c r="F244" s="210">
        <v>40.520000000000003</v>
      </c>
      <c r="G244" s="210">
        <v>242.96</v>
      </c>
    </row>
    <row r="245" spans="1:7">
      <c r="A245" s="208" t="s">
        <v>165</v>
      </c>
      <c r="B245" s="209" t="s">
        <v>51</v>
      </c>
      <c r="C245" s="208">
        <v>200</v>
      </c>
      <c r="D245" s="210">
        <v>1.99</v>
      </c>
      <c r="E245" s="210">
        <v>1.7</v>
      </c>
      <c r="F245" s="210">
        <v>18.600000000000001</v>
      </c>
      <c r="G245" s="210">
        <v>102.03</v>
      </c>
    </row>
    <row r="246" spans="1:7">
      <c r="A246" s="211"/>
      <c r="B246" s="209" t="s">
        <v>11</v>
      </c>
      <c r="C246" s="208">
        <v>40</v>
      </c>
      <c r="D246" s="210">
        <v>3.04</v>
      </c>
      <c r="E246" s="210">
        <v>0.32</v>
      </c>
      <c r="F246" s="210">
        <v>19.68</v>
      </c>
      <c r="G246" s="210">
        <v>98.34</v>
      </c>
    </row>
    <row r="247" spans="1:7">
      <c r="A247" s="226" t="s">
        <v>221</v>
      </c>
      <c r="B247" s="227"/>
      <c r="C247" s="215">
        <f>C243+C244+C245+C246</f>
        <v>543</v>
      </c>
      <c r="D247" s="214"/>
      <c r="E247" s="214"/>
      <c r="F247" s="214"/>
      <c r="G247" s="214"/>
    </row>
    <row r="248" spans="1:7">
      <c r="A248" s="211"/>
      <c r="B248" s="234" t="s">
        <v>67</v>
      </c>
      <c r="C248" s="234"/>
      <c r="D248" s="222">
        <f>D249+D250+D251+D252+D253+D254</f>
        <v>32.770000000000003</v>
      </c>
      <c r="E248" s="222">
        <f t="shared" ref="E248:G248" si="42">E249+E250+E251+E252+E253+E254</f>
        <v>24.05</v>
      </c>
      <c r="F248" s="222">
        <f t="shared" si="42"/>
        <v>100.45</v>
      </c>
      <c r="G248" s="222">
        <f t="shared" si="42"/>
        <v>769.40400000000011</v>
      </c>
    </row>
    <row r="249" spans="1:7">
      <c r="A249" s="208" t="s">
        <v>251</v>
      </c>
      <c r="B249" s="209" t="s">
        <v>252</v>
      </c>
      <c r="C249" s="208">
        <v>60</v>
      </c>
      <c r="D249" s="217">
        <v>0.48</v>
      </c>
      <c r="E249" s="210">
        <v>0</v>
      </c>
      <c r="F249" s="210">
        <v>1.02</v>
      </c>
      <c r="G249" s="210">
        <v>6</v>
      </c>
    </row>
    <row r="250" spans="1:7" ht="25.5">
      <c r="A250" s="208" t="s">
        <v>124</v>
      </c>
      <c r="B250" s="209" t="s">
        <v>285</v>
      </c>
      <c r="C250" s="208">
        <v>200</v>
      </c>
      <c r="D250" s="210">
        <v>3.96</v>
      </c>
      <c r="E250" s="210">
        <v>4.8600000000000003</v>
      </c>
      <c r="F250" s="210">
        <v>17.010000000000002</v>
      </c>
      <c r="G250" s="210">
        <v>131.81399999999999</v>
      </c>
    </row>
    <row r="251" spans="1:7">
      <c r="A251" s="211" t="s">
        <v>232</v>
      </c>
      <c r="B251" s="209" t="s">
        <v>152</v>
      </c>
      <c r="C251" s="216">
        <v>110</v>
      </c>
      <c r="D251" s="210">
        <v>9.15</v>
      </c>
      <c r="E251" s="210">
        <v>14.97</v>
      </c>
      <c r="F251" s="210">
        <v>10.6</v>
      </c>
      <c r="G251" s="210">
        <v>217.68</v>
      </c>
    </row>
    <row r="252" spans="1:7">
      <c r="A252" s="211" t="s">
        <v>134</v>
      </c>
      <c r="B252" s="209" t="s">
        <v>148</v>
      </c>
      <c r="C252" s="208">
        <v>150</v>
      </c>
      <c r="D252" s="210">
        <v>16.260000000000002</v>
      </c>
      <c r="E252" s="210">
        <v>4.03</v>
      </c>
      <c r="F252" s="210">
        <v>33.97</v>
      </c>
      <c r="G252" s="210">
        <v>247.3</v>
      </c>
    </row>
    <row r="253" spans="1:7">
      <c r="A253" s="211" t="s">
        <v>244</v>
      </c>
      <c r="B253" s="213" t="s">
        <v>269</v>
      </c>
      <c r="C253" s="208">
        <v>200</v>
      </c>
      <c r="D253" s="210">
        <v>1.92</v>
      </c>
      <c r="E253" s="210">
        <v>0.11</v>
      </c>
      <c r="F253" s="210">
        <v>29.85</v>
      </c>
      <c r="G253" s="210">
        <v>128.09</v>
      </c>
    </row>
    <row r="254" spans="1:7">
      <c r="A254" s="212"/>
      <c r="B254" s="209" t="s">
        <v>37</v>
      </c>
      <c r="C254" s="208">
        <v>20</v>
      </c>
      <c r="D254" s="210">
        <v>1</v>
      </c>
      <c r="E254" s="210">
        <v>0.08</v>
      </c>
      <c r="F254" s="210">
        <v>8</v>
      </c>
      <c r="G254" s="210">
        <v>38.520000000000003</v>
      </c>
    </row>
    <row r="255" spans="1:7">
      <c r="A255" s="233" t="s">
        <v>221</v>
      </c>
      <c r="B255" s="233"/>
      <c r="C255" s="205">
        <f>SUM(C249:C254)</f>
        <v>740</v>
      </c>
      <c r="D255" s="210"/>
      <c r="E255" s="210"/>
      <c r="F255" s="210"/>
      <c r="G255" s="210"/>
    </row>
    <row r="256" spans="1:7">
      <c r="A256" s="228" t="s">
        <v>265</v>
      </c>
      <c r="B256" s="228"/>
      <c r="C256" s="228"/>
      <c r="D256" s="206">
        <f>D257+D263</f>
        <v>41.6</v>
      </c>
      <c r="E256" s="206">
        <f>E257+E263</f>
        <v>42.7</v>
      </c>
      <c r="F256" s="206">
        <f>F257+F263</f>
        <v>151.1</v>
      </c>
      <c r="G256" s="206">
        <f>G257+G263</f>
        <v>1176.1599999999999</v>
      </c>
    </row>
    <row r="257" spans="1:7">
      <c r="A257" s="205"/>
      <c r="B257" s="228" t="s">
        <v>66</v>
      </c>
      <c r="C257" s="228"/>
      <c r="D257" s="206">
        <f>D258+D259+D260+D261</f>
        <v>17.420000000000002</v>
      </c>
      <c r="E257" s="206">
        <f t="shared" ref="E257:G257" si="43">E258+E259+E260+E261</f>
        <v>20.779999999999998</v>
      </c>
      <c r="F257" s="206">
        <f t="shared" si="43"/>
        <v>70.63</v>
      </c>
      <c r="G257" s="206">
        <f t="shared" si="43"/>
        <v>550.04999999999995</v>
      </c>
    </row>
    <row r="258" spans="1:7">
      <c r="A258" s="212" t="s">
        <v>175</v>
      </c>
      <c r="B258" s="209" t="s">
        <v>142</v>
      </c>
      <c r="C258" s="208">
        <v>60</v>
      </c>
      <c r="D258" s="210">
        <v>0.74</v>
      </c>
      <c r="E258" s="210">
        <v>0.06</v>
      </c>
      <c r="F258" s="210">
        <v>16.920000000000002</v>
      </c>
      <c r="G258" s="210">
        <v>74.709999999999994</v>
      </c>
    </row>
    <row r="259" spans="1:7">
      <c r="A259" s="211" t="s">
        <v>227</v>
      </c>
      <c r="B259" s="209" t="s">
        <v>229</v>
      </c>
      <c r="C259" s="208">
        <v>200</v>
      </c>
      <c r="D259" s="210">
        <v>12.49</v>
      </c>
      <c r="E259" s="210">
        <v>20.399999999999999</v>
      </c>
      <c r="F259" s="210">
        <v>22</v>
      </c>
      <c r="G259" s="210">
        <v>321.60000000000002</v>
      </c>
    </row>
    <row r="260" spans="1:7" ht="25.5">
      <c r="A260" s="208" t="s">
        <v>42</v>
      </c>
      <c r="B260" s="209" t="s">
        <v>258</v>
      </c>
      <c r="C260" s="208">
        <v>200</v>
      </c>
      <c r="D260" s="210">
        <v>1.1499999999999999</v>
      </c>
      <c r="E260" s="210"/>
      <c r="F260" s="210">
        <v>12.03</v>
      </c>
      <c r="G260" s="210">
        <v>55.4</v>
      </c>
    </row>
    <row r="261" spans="1:7">
      <c r="A261" s="211"/>
      <c r="B261" s="209" t="s">
        <v>11</v>
      </c>
      <c r="C261" s="208">
        <v>40</v>
      </c>
      <c r="D261" s="210">
        <v>3.04</v>
      </c>
      <c r="E261" s="210">
        <v>0.32</v>
      </c>
      <c r="F261" s="210">
        <v>19.68</v>
      </c>
      <c r="G261" s="210">
        <v>98.34</v>
      </c>
    </row>
    <row r="262" spans="1:7">
      <c r="A262" s="226" t="s">
        <v>221</v>
      </c>
      <c r="B262" s="227"/>
      <c r="C262" s="215">
        <f>C258+C259+C260+C261</f>
        <v>500</v>
      </c>
      <c r="D262" s="214"/>
      <c r="E262" s="214"/>
      <c r="F262" s="214"/>
      <c r="G262" s="214"/>
    </row>
    <row r="263" spans="1:7">
      <c r="A263" s="208"/>
      <c r="B263" s="234" t="s">
        <v>67</v>
      </c>
      <c r="C263" s="234"/>
      <c r="D263" s="222">
        <f>D264+D265+D266+D267+D268+D269</f>
        <v>24.18</v>
      </c>
      <c r="E263" s="222">
        <f t="shared" ref="E263:G263" si="44">E264+E265+E266+E267+E268+E269</f>
        <v>21.92</v>
      </c>
      <c r="F263" s="222">
        <f t="shared" si="44"/>
        <v>80.47</v>
      </c>
      <c r="G263" s="222">
        <f t="shared" si="44"/>
        <v>626.11</v>
      </c>
    </row>
    <row r="264" spans="1:7">
      <c r="A264" s="211" t="s">
        <v>237</v>
      </c>
      <c r="B264" s="209" t="s">
        <v>238</v>
      </c>
      <c r="C264" s="208">
        <v>60</v>
      </c>
      <c r="D264" s="210">
        <v>1.1399999999999999</v>
      </c>
      <c r="E264" s="210">
        <v>0</v>
      </c>
      <c r="F264" s="210">
        <v>4.62</v>
      </c>
      <c r="G264" s="210">
        <v>23.04</v>
      </c>
    </row>
    <row r="265" spans="1:7">
      <c r="A265" s="211" t="s">
        <v>169</v>
      </c>
      <c r="B265" s="209" t="s">
        <v>292</v>
      </c>
      <c r="C265" s="216">
        <v>200</v>
      </c>
      <c r="D265" s="210">
        <v>6.65</v>
      </c>
      <c r="E265" s="210">
        <v>8.92</v>
      </c>
      <c r="F265" s="210">
        <v>15.49</v>
      </c>
      <c r="G265" s="210">
        <v>168.84</v>
      </c>
    </row>
    <row r="266" spans="1:7">
      <c r="A266" s="208" t="s">
        <v>131</v>
      </c>
      <c r="B266" s="209" t="s">
        <v>141</v>
      </c>
      <c r="C266" s="208">
        <v>90</v>
      </c>
      <c r="D266" s="210">
        <v>11.84</v>
      </c>
      <c r="E266" s="210">
        <v>10.06</v>
      </c>
      <c r="F266" s="210">
        <v>16.03</v>
      </c>
      <c r="G266" s="210">
        <v>208</v>
      </c>
    </row>
    <row r="267" spans="1:7">
      <c r="A267" s="211" t="s">
        <v>287</v>
      </c>
      <c r="B267" s="209" t="s">
        <v>286</v>
      </c>
      <c r="C267" s="208">
        <v>150</v>
      </c>
      <c r="D267" s="210">
        <v>3.03</v>
      </c>
      <c r="E267" s="210">
        <v>2.78</v>
      </c>
      <c r="F267" s="210">
        <v>24.49</v>
      </c>
      <c r="G267" s="210">
        <v>135.06</v>
      </c>
    </row>
    <row r="268" spans="1:7">
      <c r="A268" s="212" t="s">
        <v>164</v>
      </c>
      <c r="B268" s="209" t="s">
        <v>10</v>
      </c>
      <c r="C268" s="212">
        <v>200</v>
      </c>
      <c r="D268" s="210">
        <v>0</v>
      </c>
      <c r="E268" s="210">
        <v>0</v>
      </c>
      <c r="F268" s="210">
        <v>10</v>
      </c>
      <c r="G268" s="210">
        <v>42</v>
      </c>
    </row>
    <row r="269" spans="1:7">
      <c r="A269" s="208"/>
      <c r="B269" s="209" t="s">
        <v>11</v>
      </c>
      <c r="C269" s="208">
        <v>20</v>
      </c>
      <c r="D269" s="210">
        <v>1.52</v>
      </c>
      <c r="E269" s="210">
        <v>0.16</v>
      </c>
      <c r="F269" s="210">
        <v>9.84</v>
      </c>
      <c r="G269" s="210">
        <v>49.17</v>
      </c>
    </row>
    <row r="270" spans="1:7">
      <c r="A270" s="233" t="s">
        <v>221</v>
      </c>
      <c r="B270" s="233"/>
      <c r="C270" s="218">
        <f>SUM(C264:C269)</f>
        <v>720</v>
      </c>
      <c r="D270" s="210"/>
      <c r="E270" s="210"/>
      <c r="F270" s="210"/>
      <c r="G270" s="210"/>
    </row>
    <row r="271" spans="1:7">
      <c r="A271" s="228" t="s">
        <v>266</v>
      </c>
      <c r="B271" s="228"/>
      <c r="C271" s="228"/>
      <c r="D271" s="206">
        <f>D272+D278</f>
        <v>38.659999999999997</v>
      </c>
      <c r="E271" s="206">
        <f>E272+E278</f>
        <v>71.350000000000009</v>
      </c>
      <c r="F271" s="206">
        <f>F272+F278</f>
        <v>136</v>
      </c>
      <c r="G271" s="206">
        <f>G272+G278</f>
        <v>1352.91</v>
      </c>
    </row>
    <row r="272" spans="1:7">
      <c r="A272" s="205"/>
      <c r="B272" s="228" t="s">
        <v>66</v>
      </c>
      <c r="C272" s="228"/>
      <c r="D272" s="206">
        <f>D273+D274+D275+D276</f>
        <v>19.23</v>
      </c>
      <c r="E272" s="206">
        <f t="shared" ref="E272:G272" si="45">E273+E274+E275+E276</f>
        <v>23.340000000000003</v>
      </c>
      <c r="F272" s="206">
        <f t="shared" si="45"/>
        <v>76.22</v>
      </c>
      <c r="G272" s="206">
        <f t="shared" si="45"/>
        <v>595.87</v>
      </c>
    </row>
    <row r="273" spans="1:7">
      <c r="A273" s="208" t="s">
        <v>273</v>
      </c>
      <c r="B273" s="209" t="s">
        <v>272</v>
      </c>
      <c r="C273" s="208">
        <v>115</v>
      </c>
      <c r="D273" s="210">
        <v>11.12</v>
      </c>
      <c r="E273" s="210">
        <v>17.87</v>
      </c>
      <c r="F273" s="210">
        <v>4.74</v>
      </c>
      <c r="G273" s="210">
        <v>224.27</v>
      </c>
    </row>
    <row r="274" spans="1:7">
      <c r="A274" s="211" t="s">
        <v>38</v>
      </c>
      <c r="B274" s="209" t="s">
        <v>36</v>
      </c>
      <c r="C274" s="208">
        <v>150</v>
      </c>
      <c r="D274" s="210">
        <v>4.7699999999999996</v>
      </c>
      <c r="E274" s="210">
        <v>5.19</v>
      </c>
      <c r="F274" s="210">
        <v>29.63</v>
      </c>
      <c r="G274" s="210">
        <v>184.31</v>
      </c>
    </row>
    <row r="275" spans="1:7">
      <c r="A275" s="211" t="s">
        <v>276</v>
      </c>
      <c r="B275" s="209" t="s">
        <v>274</v>
      </c>
      <c r="C275" s="212" t="s">
        <v>275</v>
      </c>
      <c r="D275" s="210">
        <v>0.68</v>
      </c>
      <c r="E275" s="210">
        <v>0</v>
      </c>
      <c r="F275" s="210">
        <v>24.63</v>
      </c>
      <c r="G275" s="210">
        <v>101.24</v>
      </c>
    </row>
    <row r="276" spans="1:7">
      <c r="A276" s="208"/>
      <c r="B276" s="209" t="s">
        <v>11</v>
      </c>
      <c r="C276" s="208">
        <v>35</v>
      </c>
      <c r="D276" s="210">
        <v>2.66</v>
      </c>
      <c r="E276" s="210">
        <v>0.28000000000000003</v>
      </c>
      <c r="F276" s="210">
        <v>17.22</v>
      </c>
      <c r="G276" s="210">
        <v>86.05</v>
      </c>
    </row>
    <row r="277" spans="1:7">
      <c r="A277" s="226" t="s">
        <v>221</v>
      </c>
      <c r="B277" s="227"/>
      <c r="C277" s="218">
        <f>C273+C274+C275+C276</f>
        <v>500</v>
      </c>
      <c r="D277" s="210"/>
      <c r="E277" s="210"/>
      <c r="F277" s="210"/>
      <c r="G277" s="210"/>
    </row>
    <row r="278" spans="1:7">
      <c r="A278" s="212"/>
      <c r="B278" s="234" t="s">
        <v>67</v>
      </c>
      <c r="C278" s="234"/>
      <c r="D278" s="206">
        <f>D279+D280+D281+D282+D283</f>
        <v>19.43</v>
      </c>
      <c r="E278" s="206">
        <f t="shared" ref="E278:G278" si="46">E279+E280+E281+E282+E283</f>
        <v>48.010000000000005</v>
      </c>
      <c r="F278" s="206">
        <f t="shared" si="46"/>
        <v>59.779999999999994</v>
      </c>
      <c r="G278" s="206">
        <f t="shared" si="46"/>
        <v>757.04000000000008</v>
      </c>
    </row>
    <row r="279" spans="1:7">
      <c r="A279" s="208" t="s">
        <v>68</v>
      </c>
      <c r="B279" s="209" t="s">
        <v>69</v>
      </c>
      <c r="C279" s="208">
        <v>60</v>
      </c>
      <c r="D279" s="210">
        <v>0.84</v>
      </c>
      <c r="E279" s="210">
        <v>3.06</v>
      </c>
      <c r="F279" s="210">
        <v>6.83</v>
      </c>
      <c r="G279" s="210">
        <v>59.75</v>
      </c>
    </row>
    <row r="280" spans="1:7">
      <c r="A280" s="208" t="s">
        <v>166</v>
      </c>
      <c r="B280" s="209" t="s">
        <v>201</v>
      </c>
      <c r="C280" s="208">
        <v>200</v>
      </c>
      <c r="D280" s="210">
        <v>4.09</v>
      </c>
      <c r="E280" s="210">
        <v>10.61</v>
      </c>
      <c r="F280" s="210">
        <v>13.54</v>
      </c>
      <c r="G280" s="210">
        <v>166.01</v>
      </c>
    </row>
    <row r="281" spans="1:7">
      <c r="A281" s="208" t="s">
        <v>207</v>
      </c>
      <c r="B281" s="209" t="s">
        <v>228</v>
      </c>
      <c r="C281" s="208">
        <v>200</v>
      </c>
      <c r="D281" s="210">
        <v>11.46</v>
      </c>
      <c r="E281" s="210">
        <v>34.020000000000003</v>
      </c>
      <c r="F281" s="210">
        <v>9.73</v>
      </c>
      <c r="G281" s="210">
        <v>390.94</v>
      </c>
    </row>
    <row r="282" spans="1:7">
      <c r="A282" s="212" t="s">
        <v>164</v>
      </c>
      <c r="B282" s="209" t="s">
        <v>10</v>
      </c>
      <c r="C282" s="212">
        <v>200</v>
      </c>
      <c r="D282" s="210">
        <v>0</v>
      </c>
      <c r="E282" s="210">
        <v>0</v>
      </c>
      <c r="F282" s="210">
        <v>10</v>
      </c>
      <c r="G282" s="210">
        <v>42</v>
      </c>
    </row>
    <row r="283" spans="1:7">
      <c r="A283" s="211"/>
      <c r="B283" s="209" t="s">
        <v>11</v>
      </c>
      <c r="C283" s="208">
        <v>40</v>
      </c>
      <c r="D283" s="210">
        <v>3.04</v>
      </c>
      <c r="E283" s="210">
        <v>0.32</v>
      </c>
      <c r="F283" s="210">
        <v>19.68</v>
      </c>
      <c r="G283" s="210">
        <v>98.34</v>
      </c>
    </row>
    <row r="284" spans="1:7">
      <c r="A284" s="233" t="s">
        <v>221</v>
      </c>
      <c r="B284" s="233"/>
      <c r="C284" s="205">
        <f>SUM(C279:C283)</f>
        <v>700</v>
      </c>
      <c r="D284" s="210"/>
      <c r="E284" s="210"/>
      <c r="F284" s="210"/>
      <c r="G284" s="210"/>
    </row>
    <row r="285" spans="1:7">
      <c r="A285" s="228" t="s">
        <v>267</v>
      </c>
      <c r="B285" s="228"/>
      <c r="C285" s="228"/>
      <c r="D285" s="206">
        <f>D286+D293</f>
        <v>43.86</v>
      </c>
      <c r="E285" s="206">
        <f>E286+E293</f>
        <v>55.499999999999993</v>
      </c>
      <c r="F285" s="206">
        <f>F286+F293</f>
        <v>158.27000000000001</v>
      </c>
      <c r="G285" s="206">
        <f>G286+G293</f>
        <v>1332.25</v>
      </c>
    </row>
    <row r="286" spans="1:7">
      <c r="A286" s="205"/>
      <c r="B286" s="228" t="s">
        <v>66</v>
      </c>
      <c r="C286" s="228"/>
      <c r="D286" s="206">
        <f>D287+D288+D289+D290+D291</f>
        <v>17.489999999999998</v>
      </c>
      <c r="E286" s="206">
        <f t="shared" ref="E286:G286" si="47">E287+E288+E289+E290+E291</f>
        <v>21.9</v>
      </c>
      <c r="F286" s="206">
        <f t="shared" si="47"/>
        <v>75.52000000000001</v>
      </c>
      <c r="G286" s="206">
        <f t="shared" si="47"/>
        <v>579.52</v>
      </c>
    </row>
    <row r="287" spans="1:7">
      <c r="A287" s="208" t="s">
        <v>277</v>
      </c>
      <c r="B287" s="209" t="s">
        <v>278</v>
      </c>
      <c r="C287" s="208">
        <v>90</v>
      </c>
      <c r="D287" s="210">
        <v>10.18</v>
      </c>
      <c r="E287" s="210">
        <v>11.14</v>
      </c>
      <c r="F287" s="210">
        <v>10.17</v>
      </c>
      <c r="G287" s="210">
        <v>181.62</v>
      </c>
    </row>
    <row r="288" spans="1:7">
      <c r="A288" s="208" t="s">
        <v>132</v>
      </c>
      <c r="B288" s="209" t="s">
        <v>133</v>
      </c>
      <c r="C288" s="208">
        <v>150</v>
      </c>
      <c r="D288" s="210">
        <v>2.77</v>
      </c>
      <c r="E288" s="210">
        <v>8.08</v>
      </c>
      <c r="F288" s="210">
        <v>20.69</v>
      </c>
      <c r="G288" s="210">
        <v>166.56</v>
      </c>
    </row>
    <row r="289" spans="1:7">
      <c r="A289" s="211"/>
      <c r="B289" s="209" t="s">
        <v>62</v>
      </c>
      <c r="C289" s="208">
        <v>20</v>
      </c>
      <c r="D289" s="210">
        <v>1.5</v>
      </c>
      <c r="E289" s="210">
        <v>2.36</v>
      </c>
      <c r="F289" s="210">
        <v>14.98</v>
      </c>
      <c r="G289" s="210">
        <v>91</v>
      </c>
    </row>
    <row r="290" spans="1:7">
      <c r="A290" s="212" t="s">
        <v>164</v>
      </c>
      <c r="B290" s="209" t="s">
        <v>10</v>
      </c>
      <c r="C290" s="212">
        <v>200</v>
      </c>
      <c r="D290" s="210">
        <v>0</v>
      </c>
      <c r="E290" s="210">
        <v>0</v>
      </c>
      <c r="F290" s="210">
        <v>10</v>
      </c>
      <c r="G290" s="210">
        <v>42</v>
      </c>
    </row>
    <row r="291" spans="1:7">
      <c r="A291" s="211"/>
      <c r="B291" s="209" t="s">
        <v>11</v>
      </c>
      <c r="C291" s="208">
        <v>40</v>
      </c>
      <c r="D291" s="210">
        <v>3.04</v>
      </c>
      <c r="E291" s="210">
        <v>0.32</v>
      </c>
      <c r="F291" s="210">
        <v>19.68</v>
      </c>
      <c r="G291" s="210">
        <v>98.34</v>
      </c>
    </row>
    <row r="292" spans="1:7">
      <c r="A292" s="226" t="s">
        <v>221</v>
      </c>
      <c r="B292" s="227"/>
      <c r="C292" s="205">
        <f>SUM(C287:C291)</f>
        <v>500</v>
      </c>
      <c r="D292" s="210"/>
      <c r="E292" s="210"/>
      <c r="F292" s="210"/>
      <c r="G292" s="210"/>
    </row>
    <row r="293" spans="1:7">
      <c r="A293" s="208"/>
      <c r="B293" s="234" t="s">
        <v>67</v>
      </c>
      <c r="C293" s="234"/>
      <c r="D293" s="206">
        <f>D294+D295+D296+D297+D298+D299</f>
        <v>26.369999999999997</v>
      </c>
      <c r="E293" s="206">
        <f t="shared" ref="E293:G293" si="48">E294+E295+E296+E297+E298+E299</f>
        <v>33.599999999999994</v>
      </c>
      <c r="F293" s="206">
        <f t="shared" si="48"/>
        <v>82.75</v>
      </c>
      <c r="G293" s="206">
        <f t="shared" si="48"/>
        <v>752.7299999999999</v>
      </c>
    </row>
    <row r="294" spans="1:7">
      <c r="A294" s="211" t="s">
        <v>237</v>
      </c>
      <c r="B294" s="209" t="s">
        <v>238</v>
      </c>
      <c r="C294" s="208">
        <v>60</v>
      </c>
      <c r="D294" s="210">
        <v>1.1399999999999999</v>
      </c>
      <c r="E294" s="210">
        <v>0</v>
      </c>
      <c r="F294" s="210">
        <v>4.62</v>
      </c>
      <c r="G294" s="210">
        <v>23.04</v>
      </c>
    </row>
    <row r="295" spans="1:7">
      <c r="A295" s="208" t="s">
        <v>167</v>
      </c>
      <c r="B295" s="209" t="s">
        <v>283</v>
      </c>
      <c r="C295" s="208">
        <v>200</v>
      </c>
      <c r="D295" s="210">
        <v>4.57</v>
      </c>
      <c r="E295" s="210">
        <v>12.24</v>
      </c>
      <c r="F295" s="210">
        <v>19.04</v>
      </c>
      <c r="G295" s="210">
        <v>204.6</v>
      </c>
    </row>
    <row r="296" spans="1:7">
      <c r="A296" s="211" t="s">
        <v>230</v>
      </c>
      <c r="B296" s="209" t="s">
        <v>239</v>
      </c>
      <c r="C296" s="208">
        <v>90</v>
      </c>
      <c r="D296" s="210">
        <v>12.35</v>
      </c>
      <c r="E296" s="210">
        <v>18.36</v>
      </c>
      <c r="F296" s="210">
        <v>1.22</v>
      </c>
      <c r="G296" s="210">
        <v>219.52</v>
      </c>
    </row>
    <row r="297" spans="1:7">
      <c r="A297" s="208" t="s">
        <v>33</v>
      </c>
      <c r="B297" s="209" t="s">
        <v>12</v>
      </c>
      <c r="C297" s="208">
        <v>150</v>
      </c>
      <c r="D297" s="210">
        <v>5.64</v>
      </c>
      <c r="E297" s="210">
        <v>2.84</v>
      </c>
      <c r="F297" s="210">
        <v>36</v>
      </c>
      <c r="G297" s="210">
        <v>201</v>
      </c>
    </row>
    <row r="298" spans="1:7" ht="25.5">
      <c r="A298" s="208" t="s">
        <v>42</v>
      </c>
      <c r="B298" s="209" t="s">
        <v>258</v>
      </c>
      <c r="C298" s="208">
        <v>200</v>
      </c>
      <c r="D298" s="210">
        <v>1.1499999999999999</v>
      </c>
      <c r="E298" s="210"/>
      <c r="F298" s="210">
        <v>12.03</v>
      </c>
      <c r="G298" s="210">
        <v>55.4</v>
      </c>
    </row>
    <row r="299" spans="1:7">
      <c r="A299" s="208"/>
      <c r="B299" s="209" t="s">
        <v>11</v>
      </c>
      <c r="C299" s="208">
        <v>20</v>
      </c>
      <c r="D299" s="210">
        <v>1.52</v>
      </c>
      <c r="E299" s="210">
        <v>0.16</v>
      </c>
      <c r="F299" s="210">
        <v>9.84</v>
      </c>
      <c r="G299" s="210">
        <v>49.17</v>
      </c>
    </row>
    <row r="300" spans="1:7">
      <c r="A300" s="233" t="s">
        <v>221</v>
      </c>
      <c r="B300" s="233"/>
      <c r="C300" s="205">
        <f>SUM(C294:C299)</f>
        <v>720</v>
      </c>
      <c r="D300" s="210"/>
      <c r="E300" s="210"/>
      <c r="F300" s="210"/>
      <c r="G300" s="210"/>
    </row>
    <row r="301" spans="1:7">
      <c r="A301" s="228" t="s">
        <v>268</v>
      </c>
      <c r="B301" s="228"/>
      <c r="C301" s="228"/>
      <c r="D301" s="206">
        <f>D302+D308</f>
        <v>45.2136</v>
      </c>
      <c r="E301" s="206">
        <f>E302+E308</f>
        <v>41.8733</v>
      </c>
      <c r="F301" s="206">
        <f>F302+F308</f>
        <v>180.98000000000002</v>
      </c>
      <c r="G301" s="206">
        <f>G302+G308</f>
        <v>1320.13</v>
      </c>
    </row>
    <row r="302" spans="1:7">
      <c r="A302" s="205"/>
      <c r="B302" s="228" t="s">
        <v>66</v>
      </c>
      <c r="C302" s="228"/>
      <c r="D302" s="206">
        <f>D303+D304+D305+D306</f>
        <v>28.703600000000002</v>
      </c>
      <c r="E302" s="206">
        <f t="shared" ref="E302:G302" si="49">E303+E304+E305+E306</f>
        <v>9.7033000000000005</v>
      </c>
      <c r="F302" s="206">
        <f t="shared" si="49"/>
        <v>77.180000000000007</v>
      </c>
      <c r="G302" s="206">
        <f t="shared" si="49"/>
        <v>532.07000000000005</v>
      </c>
    </row>
    <row r="303" spans="1:7">
      <c r="A303" s="211"/>
      <c r="B303" s="209" t="s">
        <v>41</v>
      </c>
      <c r="C303" s="208">
        <v>110</v>
      </c>
      <c r="D303" s="210">
        <v>0.44</v>
      </c>
      <c r="E303" s="210">
        <v>0</v>
      </c>
      <c r="F303" s="210">
        <v>10.78</v>
      </c>
      <c r="G303" s="210">
        <v>47.12</v>
      </c>
    </row>
    <row r="304" spans="1:7" ht="18.75" customHeight="1">
      <c r="A304" s="208" t="s">
        <v>39</v>
      </c>
      <c r="B304" s="219" t="s">
        <v>225</v>
      </c>
      <c r="C304" s="220">
        <v>150</v>
      </c>
      <c r="D304" s="221">
        <f>18.92*1.33+0.06</f>
        <v>25.223600000000001</v>
      </c>
      <c r="E304" s="221">
        <f>7.01*1.33+0.06</f>
        <v>9.3833000000000002</v>
      </c>
      <c r="F304" s="221">
        <f>15*1.33+16.77</f>
        <v>36.72</v>
      </c>
      <c r="G304" s="221">
        <v>344.61</v>
      </c>
    </row>
    <row r="305" spans="1:7">
      <c r="A305" s="211" t="s">
        <v>164</v>
      </c>
      <c r="B305" s="209" t="s">
        <v>10</v>
      </c>
      <c r="C305" s="212">
        <v>200</v>
      </c>
      <c r="D305" s="210">
        <v>0</v>
      </c>
      <c r="E305" s="210">
        <v>0</v>
      </c>
      <c r="F305" s="210">
        <v>10</v>
      </c>
      <c r="G305" s="210">
        <v>42</v>
      </c>
    </row>
    <row r="306" spans="1:7">
      <c r="A306" s="211"/>
      <c r="B306" s="209" t="s">
        <v>11</v>
      </c>
      <c r="C306" s="208">
        <v>40</v>
      </c>
      <c r="D306" s="210">
        <v>3.04</v>
      </c>
      <c r="E306" s="210">
        <v>0.32</v>
      </c>
      <c r="F306" s="210">
        <v>19.68</v>
      </c>
      <c r="G306" s="210">
        <v>98.34</v>
      </c>
    </row>
    <row r="307" spans="1:7">
      <c r="A307" s="226" t="s">
        <v>221</v>
      </c>
      <c r="B307" s="227"/>
      <c r="C307" s="218">
        <f>C303+C304+C305+C306</f>
        <v>500</v>
      </c>
      <c r="D307" s="208"/>
      <c r="E307" s="208"/>
      <c r="F307" s="208"/>
      <c r="G307" s="208"/>
    </row>
    <row r="308" spans="1:7">
      <c r="A308" s="208"/>
      <c r="B308" s="234" t="s">
        <v>67</v>
      </c>
      <c r="C308" s="234"/>
      <c r="D308" s="206">
        <f>D309+D310+D311+D312+D313</f>
        <v>16.509999999999998</v>
      </c>
      <c r="E308" s="206">
        <f t="shared" ref="E308:G308" si="50">E309+E310+E311+E312+E313</f>
        <v>32.17</v>
      </c>
      <c r="F308" s="206">
        <f t="shared" si="50"/>
        <v>103.80000000000001</v>
      </c>
      <c r="G308" s="206">
        <f t="shared" si="50"/>
        <v>788.06</v>
      </c>
    </row>
    <row r="309" spans="1:7">
      <c r="A309" s="212" t="s">
        <v>175</v>
      </c>
      <c r="B309" s="209" t="s">
        <v>142</v>
      </c>
      <c r="C309" s="208">
        <v>60</v>
      </c>
      <c r="D309" s="210">
        <v>0.74</v>
      </c>
      <c r="E309" s="210">
        <v>0.06</v>
      </c>
      <c r="F309" s="210">
        <v>16.920000000000002</v>
      </c>
      <c r="G309" s="210">
        <v>74.709999999999994</v>
      </c>
    </row>
    <row r="310" spans="1:7">
      <c r="A310" s="208" t="s">
        <v>117</v>
      </c>
      <c r="B310" s="209" t="s">
        <v>200</v>
      </c>
      <c r="C310" s="208">
        <v>200</v>
      </c>
      <c r="D310" s="210">
        <v>2.64</v>
      </c>
      <c r="E310" s="210">
        <v>3.56</v>
      </c>
      <c r="F310" s="210">
        <v>11.76</v>
      </c>
      <c r="G310" s="210">
        <v>93</v>
      </c>
    </row>
    <row r="311" spans="1:7">
      <c r="A311" s="208" t="s">
        <v>235</v>
      </c>
      <c r="B311" s="209" t="s">
        <v>236</v>
      </c>
      <c r="C311" s="208">
        <v>200</v>
      </c>
      <c r="D311" s="210">
        <v>10.07</v>
      </c>
      <c r="E311" s="210">
        <v>28.23</v>
      </c>
      <c r="F311" s="210">
        <v>26.13</v>
      </c>
      <c r="G311" s="210">
        <v>398.85</v>
      </c>
    </row>
    <row r="312" spans="1:7" ht="25.5">
      <c r="A312" s="211" t="s">
        <v>40</v>
      </c>
      <c r="B312" s="209" t="s">
        <v>290</v>
      </c>
      <c r="C312" s="208">
        <v>200</v>
      </c>
      <c r="D312" s="210">
        <v>0.02</v>
      </c>
      <c r="E312" s="210"/>
      <c r="F312" s="210">
        <v>29.31</v>
      </c>
      <c r="G312" s="210">
        <v>123.16</v>
      </c>
    </row>
    <row r="313" spans="1:7">
      <c r="A313" s="211"/>
      <c r="B313" s="209" t="s">
        <v>11</v>
      </c>
      <c r="C313" s="208">
        <v>40</v>
      </c>
      <c r="D313" s="210">
        <v>3.04</v>
      </c>
      <c r="E313" s="210">
        <v>0.32</v>
      </c>
      <c r="F313" s="210">
        <v>19.68</v>
      </c>
      <c r="G313" s="210">
        <v>98.34</v>
      </c>
    </row>
    <row r="314" spans="1:7">
      <c r="A314" s="233" t="s">
        <v>221</v>
      </c>
      <c r="B314" s="233"/>
      <c r="C314" s="205">
        <f>SUM(C309:C313)</f>
        <v>700</v>
      </c>
      <c r="D314" s="210"/>
      <c r="E314" s="210"/>
      <c r="F314" s="210"/>
      <c r="G314" s="210"/>
    </row>
  </sheetData>
  <mergeCells count="107">
    <mergeCell ref="A1:G2"/>
    <mergeCell ref="A3:G4"/>
    <mergeCell ref="A5:A6"/>
    <mergeCell ref="B5:B6"/>
    <mergeCell ref="C5:C6"/>
    <mergeCell ref="G5:G6"/>
    <mergeCell ref="D5:F5"/>
    <mergeCell ref="B140:C140"/>
    <mergeCell ref="B48:C48"/>
    <mergeCell ref="B57:C57"/>
    <mergeCell ref="A133:C133"/>
    <mergeCell ref="A125:B125"/>
    <mergeCell ref="A132:B132"/>
    <mergeCell ref="B64:C64"/>
    <mergeCell ref="B72:C72"/>
    <mergeCell ref="A109:B109"/>
    <mergeCell ref="A139:B139"/>
    <mergeCell ref="B33:C33"/>
    <mergeCell ref="B42:C42"/>
    <mergeCell ref="B119:C119"/>
    <mergeCell ref="B126:C126"/>
    <mergeCell ref="B134:C134"/>
    <mergeCell ref="A8:C8"/>
    <mergeCell ref="A26:C26"/>
    <mergeCell ref="B9:C9"/>
    <mergeCell ref="B19:C19"/>
    <mergeCell ref="B27:C27"/>
    <mergeCell ref="B104:C104"/>
    <mergeCell ref="B110:C110"/>
    <mergeCell ref="A94:B94"/>
    <mergeCell ref="B78:C78"/>
    <mergeCell ref="B87:C87"/>
    <mergeCell ref="A148:C148"/>
    <mergeCell ref="A147:B147"/>
    <mergeCell ref="A161:B161"/>
    <mergeCell ref="A18:B18"/>
    <mergeCell ref="A25:B25"/>
    <mergeCell ref="A32:B32"/>
    <mergeCell ref="A40:B40"/>
    <mergeCell ref="A47:B47"/>
    <mergeCell ref="A41:C41"/>
    <mergeCell ref="A56:C56"/>
    <mergeCell ref="A71:C71"/>
    <mergeCell ref="A86:C86"/>
    <mergeCell ref="A118:C118"/>
    <mergeCell ref="A55:B55"/>
    <mergeCell ref="A63:B63"/>
    <mergeCell ref="A70:B70"/>
    <mergeCell ref="A77:B77"/>
    <mergeCell ref="A85:B85"/>
    <mergeCell ref="B155:C155"/>
    <mergeCell ref="A154:B154"/>
    <mergeCell ref="A103:C103"/>
    <mergeCell ref="B95:C95"/>
    <mergeCell ref="B149:C149"/>
    <mergeCell ref="A102:B102"/>
    <mergeCell ref="A117:B117"/>
    <mergeCell ref="A179:C179"/>
    <mergeCell ref="B180:C180"/>
    <mergeCell ref="A186:B186"/>
    <mergeCell ref="B187:C187"/>
    <mergeCell ref="A194:B194"/>
    <mergeCell ref="A162:C162"/>
    <mergeCell ref="B163:C163"/>
    <mergeCell ref="B171:C171"/>
    <mergeCell ref="A178:B178"/>
    <mergeCell ref="A170:B170"/>
    <mergeCell ref="A211:C211"/>
    <mergeCell ref="B212:C212"/>
    <mergeCell ref="B218:C218"/>
    <mergeCell ref="A225:B225"/>
    <mergeCell ref="A217:B217"/>
    <mergeCell ref="A195:C195"/>
    <mergeCell ref="B196:C196"/>
    <mergeCell ref="A202:B202"/>
    <mergeCell ref="B203:C203"/>
    <mergeCell ref="A210:B210"/>
    <mergeCell ref="A241:C241"/>
    <mergeCell ref="B242:C242"/>
    <mergeCell ref="B248:C248"/>
    <mergeCell ref="A255:B255"/>
    <mergeCell ref="A247:B247"/>
    <mergeCell ref="A226:C226"/>
    <mergeCell ref="B227:C227"/>
    <mergeCell ref="A232:B232"/>
    <mergeCell ref="B233:C233"/>
    <mergeCell ref="A240:B240"/>
    <mergeCell ref="A271:C271"/>
    <mergeCell ref="B272:C272"/>
    <mergeCell ref="B278:C278"/>
    <mergeCell ref="A284:B284"/>
    <mergeCell ref="A277:B277"/>
    <mergeCell ref="A256:C256"/>
    <mergeCell ref="B257:C257"/>
    <mergeCell ref="A262:B262"/>
    <mergeCell ref="B263:C263"/>
    <mergeCell ref="A270:B270"/>
    <mergeCell ref="A301:C301"/>
    <mergeCell ref="B302:C302"/>
    <mergeCell ref="A307:B307"/>
    <mergeCell ref="B308:C308"/>
    <mergeCell ref="A314:B314"/>
    <mergeCell ref="A285:C285"/>
    <mergeCell ref="B286:C286"/>
    <mergeCell ref="A292:B292"/>
    <mergeCell ref="B293:C293"/>
    <mergeCell ref="A300:B300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Z310"/>
  <sheetViews>
    <sheetView zoomScale="112" zoomScaleNormal="112" workbookViewId="0">
      <selection activeCell="J4" sqref="J4"/>
    </sheetView>
  </sheetViews>
  <sheetFormatPr defaultRowHeight="12.75"/>
  <cols>
    <col min="1" max="1" width="11" style="186" customWidth="1"/>
    <col min="2" max="2" width="36.140625" style="194" customWidth="1"/>
    <col min="3" max="3" width="11.28515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7" ht="12.75" customHeight="1">
      <c r="A1" s="231" t="s">
        <v>280</v>
      </c>
      <c r="B1" s="231"/>
      <c r="C1" s="231"/>
      <c r="D1" s="231"/>
      <c r="E1" s="231"/>
      <c r="F1" s="231"/>
      <c r="G1" s="231"/>
    </row>
    <row r="2" spans="1:7" ht="15.75" customHeight="1">
      <c r="A2" s="231"/>
      <c r="B2" s="231"/>
      <c r="C2" s="231"/>
      <c r="D2" s="231"/>
      <c r="E2" s="231"/>
      <c r="F2" s="231"/>
      <c r="G2" s="231"/>
    </row>
    <row r="3" spans="1:7" ht="47.25" customHeight="1">
      <c r="A3" s="229" t="s">
        <v>310</v>
      </c>
      <c r="B3" s="229"/>
      <c r="C3" s="229"/>
      <c r="D3" s="229"/>
      <c r="E3" s="229"/>
      <c r="F3" s="229"/>
      <c r="G3" s="229"/>
    </row>
    <row r="4" spans="1:7" ht="90" customHeight="1">
      <c r="A4" s="230"/>
      <c r="B4" s="230"/>
      <c r="C4" s="230"/>
      <c r="D4" s="230"/>
      <c r="E4" s="230"/>
      <c r="F4" s="230"/>
      <c r="G4" s="230"/>
    </row>
    <row r="5" spans="1:7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7" ht="34.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7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7" ht="27.95" customHeight="1">
      <c r="A8" s="235" t="s">
        <v>212</v>
      </c>
      <c r="B8" s="236"/>
      <c r="C8" s="237"/>
      <c r="D8" s="206">
        <f>D9+D19</f>
        <v>38.099999999999994</v>
      </c>
      <c r="E8" s="206">
        <f t="shared" ref="E8:F8" si="0">E9+E19</f>
        <v>54.279999999999994</v>
      </c>
      <c r="F8" s="206">
        <f t="shared" si="0"/>
        <v>187.63</v>
      </c>
      <c r="G8" s="206">
        <f>G9+G19</f>
        <v>1414.63</v>
      </c>
    </row>
    <row r="9" spans="1:7">
      <c r="A9" s="205"/>
      <c r="B9" s="207" t="s">
        <v>66</v>
      </c>
      <c r="C9" s="205"/>
      <c r="D9" s="206">
        <f>D10+D11+D12+D13+D14+D15</f>
        <v>14.75</v>
      </c>
      <c r="E9" s="206">
        <f t="shared" ref="E9:G9" si="1">E10+E11+E12+E13+E14+E15</f>
        <v>20.22</v>
      </c>
      <c r="F9" s="206">
        <f t="shared" si="1"/>
        <v>92.34</v>
      </c>
      <c r="G9" s="206">
        <f t="shared" si="1"/>
        <v>625.14</v>
      </c>
    </row>
    <row r="10" spans="1:7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7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7" ht="25.5">
      <c r="A12" s="208" t="s">
        <v>162</v>
      </c>
      <c r="B12" s="209" t="s">
        <v>185</v>
      </c>
      <c r="C12" s="208">
        <v>255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7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7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7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7" ht="12.75" hidden="1" customHeight="1">
      <c r="A16" s="212"/>
      <c r="B16" s="209"/>
      <c r="C16" s="212"/>
      <c r="D16" s="210"/>
      <c r="E16" s="210"/>
      <c r="F16" s="210"/>
      <c r="G16" s="210"/>
    </row>
    <row r="17" spans="1:7" ht="12.75" hidden="1" customHeight="1">
      <c r="A17" s="211"/>
      <c r="B17" s="213"/>
      <c r="C17" s="211"/>
      <c r="D17" s="214"/>
      <c r="E17" s="214"/>
      <c r="F17" s="214"/>
      <c r="G17" s="214"/>
    </row>
    <row r="18" spans="1:7">
      <c r="A18" s="233" t="s">
        <v>221</v>
      </c>
      <c r="B18" s="233"/>
      <c r="C18" s="215">
        <f>SUM(C10:C17)</f>
        <v>550</v>
      </c>
      <c r="D18" s="214"/>
      <c r="E18" s="214"/>
      <c r="F18" s="214"/>
      <c r="G18" s="214"/>
    </row>
    <row r="19" spans="1:7">
      <c r="A19" s="211"/>
      <c r="B19" s="223" t="s">
        <v>67</v>
      </c>
      <c r="C19" s="215"/>
      <c r="D19" s="222">
        <f>D20+D21+D22+D23+D24</f>
        <v>23.349999999999998</v>
      </c>
      <c r="E19" s="222">
        <f t="shared" ref="E19:G19" si="2">E20+E21+E22+E23+E24</f>
        <v>34.059999999999995</v>
      </c>
      <c r="F19" s="222">
        <f t="shared" si="2"/>
        <v>95.289999999999992</v>
      </c>
      <c r="G19" s="222">
        <f t="shared" si="2"/>
        <v>789.49</v>
      </c>
    </row>
    <row r="20" spans="1:7">
      <c r="A20" s="208" t="s">
        <v>251</v>
      </c>
      <c r="B20" s="209" t="s">
        <v>252</v>
      </c>
      <c r="C20" s="208">
        <v>100</v>
      </c>
      <c r="D20" s="217">
        <v>0.8</v>
      </c>
      <c r="E20" s="210">
        <v>0</v>
      </c>
      <c r="F20" s="210">
        <v>1.7</v>
      </c>
      <c r="G20" s="210">
        <v>10</v>
      </c>
    </row>
    <row r="21" spans="1:7" ht="15" customHeight="1">
      <c r="A21" s="208" t="s">
        <v>166</v>
      </c>
      <c r="B21" s="209" t="s">
        <v>201</v>
      </c>
      <c r="C21" s="208">
        <v>250</v>
      </c>
      <c r="D21" s="210">
        <v>5.1100000000000003</v>
      </c>
      <c r="E21" s="210">
        <v>13.26</v>
      </c>
      <c r="F21" s="210">
        <v>16.93</v>
      </c>
      <c r="G21" s="210">
        <v>207.51</v>
      </c>
    </row>
    <row r="22" spans="1:7">
      <c r="A22" s="211" t="s">
        <v>227</v>
      </c>
      <c r="B22" s="209" t="s">
        <v>229</v>
      </c>
      <c r="C22" s="208">
        <v>200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>
      <c r="A23" s="208" t="s">
        <v>42</v>
      </c>
      <c r="B23" s="209" t="s">
        <v>282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>
      <c r="A24" s="211"/>
      <c r="B24" s="213" t="s">
        <v>11</v>
      </c>
      <c r="C24" s="211">
        <v>50</v>
      </c>
      <c r="D24" s="214">
        <v>3.8</v>
      </c>
      <c r="E24" s="214">
        <v>0.4</v>
      </c>
      <c r="F24" s="214">
        <v>24.6</v>
      </c>
      <c r="G24" s="214">
        <v>122.9</v>
      </c>
    </row>
    <row r="25" spans="1:7">
      <c r="A25" s="226" t="s">
        <v>221</v>
      </c>
      <c r="B25" s="227"/>
      <c r="C25" s="215">
        <f>SUM(C20:C24)</f>
        <v>800</v>
      </c>
      <c r="D25" s="214"/>
      <c r="E25" s="214"/>
      <c r="F25" s="214"/>
      <c r="G25" s="214"/>
    </row>
    <row r="26" spans="1:7" ht="27.95" customHeight="1">
      <c r="A26" s="235" t="s">
        <v>213</v>
      </c>
      <c r="B26" s="236"/>
      <c r="C26" s="237"/>
      <c r="D26" s="206">
        <f t="shared" ref="D26:F26" si="3">D27+D33</f>
        <v>37.221940000000004</v>
      </c>
      <c r="E26" s="206">
        <f t="shared" si="3"/>
        <v>66.115459999999999</v>
      </c>
      <c r="F26" s="206">
        <f t="shared" si="3"/>
        <v>210.18628000000001</v>
      </c>
      <c r="G26" s="206">
        <f>G27+G33</f>
        <v>1612.6034999999999</v>
      </c>
    </row>
    <row r="27" spans="1:7">
      <c r="A27" s="205"/>
      <c r="B27" s="207" t="s">
        <v>66</v>
      </c>
      <c r="C27" s="205"/>
      <c r="D27" s="206">
        <f>D28+D29+D30+D31</f>
        <v>15.8325</v>
      </c>
      <c r="E27" s="206">
        <f t="shared" ref="E27:G27" si="4">E28+E29+E30+E31</f>
        <v>7.7275</v>
      </c>
      <c r="F27" s="206">
        <f t="shared" si="4"/>
        <v>125.0675</v>
      </c>
      <c r="G27" s="206">
        <f t="shared" si="4"/>
        <v>648.03000000000009</v>
      </c>
    </row>
    <row r="28" spans="1:7" ht="25.5">
      <c r="A28" s="208" t="s">
        <v>162</v>
      </c>
      <c r="B28" s="209" t="s">
        <v>186</v>
      </c>
      <c r="C28" s="208">
        <v>253</v>
      </c>
      <c r="D28" s="210">
        <f>7.81*1.25</f>
        <v>9.7624999999999993</v>
      </c>
      <c r="E28" s="210">
        <f>4.55*1.25</f>
        <v>5.6875</v>
      </c>
      <c r="F28" s="210">
        <f>33.47*1.25</f>
        <v>41.837499999999999</v>
      </c>
      <c r="G28" s="210">
        <v>267.91000000000003</v>
      </c>
    </row>
    <row r="29" spans="1:7">
      <c r="A29" s="211"/>
      <c r="B29" s="209" t="s">
        <v>307</v>
      </c>
      <c r="C29" s="208">
        <v>60</v>
      </c>
      <c r="D29" s="210">
        <v>2.88</v>
      </c>
      <c r="E29" s="210">
        <v>1.68</v>
      </c>
      <c r="F29" s="210">
        <v>46.62</v>
      </c>
      <c r="G29" s="210">
        <v>213.12</v>
      </c>
    </row>
    <row r="30" spans="1:7" ht="25.5">
      <c r="A30" s="211" t="s">
        <v>234</v>
      </c>
      <c r="B30" s="209" t="s">
        <v>242</v>
      </c>
      <c r="C30" s="208">
        <v>200</v>
      </c>
      <c r="D30" s="210">
        <v>0.15</v>
      </c>
      <c r="E30" s="210">
        <v>0.04</v>
      </c>
      <c r="F30" s="210">
        <v>16.93</v>
      </c>
      <c r="G30" s="210">
        <v>68.66</v>
      </c>
    </row>
    <row r="31" spans="1:7">
      <c r="A31" s="208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>
      <c r="A32" s="226" t="s">
        <v>221</v>
      </c>
      <c r="B32" s="227"/>
      <c r="C32" s="205">
        <f>SUM(C28:C31)</f>
        <v>553</v>
      </c>
      <c r="D32" s="210"/>
      <c r="E32" s="210"/>
      <c r="F32" s="210"/>
      <c r="G32" s="210"/>
    </row>
    <row r="33" spans="1:7">
      <c r="A33" s="208"/>
      <c r="B33" s="223" t="s">
        <v>67</v>
      </c>
      <c r="C33" s="205"/>
      <c r="D33" s="206">
        <f>D34+D35+D36+D37+D38+D39</f>
        <v>21.38944</v>
      </c>
      <c r="E33" s="206">
        <f t="shared" ref="E33:G33" si="5">E34+E35+E36+E37+E38+E39</f>
        <v>58.387959999999993</v>
      </c>
      <c r="F33" s="206">
        <f t="shared" si="5"/>
        <v>85.118780000000001</v>
      </c>
      <c r="G33" s="206">
        <f t="shared" si="5"/>
        <v>964.57349999999985</v>
      </c>
    </row>
    <row r="34" spans="1:7">
      <c r="A34" s="208" t="s">
        <v>68</v>
      </c>
      <c r="B34" s="209" t="s">
        <v>69</v>
      </c>
      <c r="C34" s="208">
        <v>100</v>
      </c>
      <c r="D34" s="210">
        <f>0.84*1.666</f>
        <v>1.3994399999999998</v>
      </c>
      <c r="E34" s="210">
        <f>3.06*1.666</f>
        <v>5.0979599999999996</v>
      </c>
      <c r="F34" s="210">
        <f>6.83*1.666</f>
        <v>11.378779999999999</v>
      </c>
      <c r="G34" s="210">
        <f>59.75*1.666</f>
        <v>99.543499999999995</v>
      </c>
    </row>
    <row r="35" spans="1:7">
      <c r="A35" s="208" t="s">
        <v>167</v>
      </c>
      <c r="B35" s="209" t="s">
        <v>283</v>
      </c>
      <c r="C35" s="208">
        <v>250</v>
      </c>
      <c r="D35" s="210">
        <v>5.71</v>
      </c>
      <c r="E35" s="210">
        <v>15.3</v>
      </c>
      <c r="F35" s="210">
        <v>23.8</v>
      </c>
      <c r="G35" s="210">
        <v>255.75</v>
      </c>
    </row>
    <row r="36" spans="1:7">
      <c r="A36" s="211" t="s">
        <v>43</v>
      </c>
      <c r="B36" s="209" t="s">
        <v>226</v>
      </c>
      <c r="C36" s="208">
        <v>100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>
      <c r="A37" s="208" t="s">
        <v>241</v>
      </c>
      <c r="B37" s="209" t="s">
        <v>284</v>
      </c>
      <c r="C37" s="208">
        <v>180</v>
      </c>
      <c r="D37" s="210">
        <v>3.77</v>
      </c>
      <c r="E37" s="210">
        <v>3.92</v>
      </c>
      <c r="F37" s="210">
        <v>26.81</v>
      </c>
      <c r="G37" s="210">
        <v>163.80000000000001</v>
      </c>
    </row>
    <row r="38" spans="1:7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>
      <c r="A40" s="226" t="s">
        <v>221</v>
      </c>
      <c r="B40" s="227"/>
      <c r="C40" s="205">
        <f>SUM(C34:C39)</f>
        <v>850</v>
      </c>
      <c r="D40" s="210"/>
      <c r="E40" s="210"/>
      <c r="F40" s="210"/>
      <c r="G40" s="210"/>
    </row>
    <row r="41" spans="1:7" ht="27.95" customHeight="1">
      <c r="A41" s="235" t="s">
        <v>214</v>
      </c>
      <c r="B41" s="236"/>
      <c r="C41" s="237"/>
      <c r="D41" s="206">
        <f>D42+D48</f>
        <v>50.970700000000001</v>
      </c>
      <c r="E41" s="206">
        <f t="shared" ref="E41:F41" si="6">E42+E48</f>
        <v>40.503999999999998</v>
      </c>
      <c r="F41" s="206">
        <f t="shared" si="6"/>
        <v>187.8811</v>
      </c>
      <c r="G41" s="206">
        <f>G42+G48</f>
        <v>1364.5650000000001</v>
      </c>
    </row>
    <row r="42" spans="1:7">
      <c r="A42" s="205"/>
      <c r="B42" s="207" t="s">
        <v>66</v>
      </c>
      <c r="C42" s="205"/>
      <c r="D42" s="206">
        <f>D43+D44+D45+D46</f>
        <v>12.68</v>
      </c>
      <c r="E42" s="206">
        <f t="shared" ref="E42:G42" si="7">E43+E44+E45+E46</f>
        <v>8.4</v>
      </c>
      <c r="F42" s="206">
        <f t="shared" si="7"/>
        <v>80.5</v>
      </c>
      <c r="G42" s="206">
        <f t="shared" si="7"/>
        <v>467.12500000000006</v>
      </c>
    </row>
    <row r="43" spans="1:7">
      <c r="A43" s="208"/>
      <c r="B43" s="209" t="s">
        <v>41</v>
      </c>
      <c r="C43" s="208">
        <v>100</v>
      </c>
      <c r="D43" s="210">
        <v>0.4</v>
      </c>
      <c r="E43" s="210">
        <v>0</v>
      </c>
      <c r="F43" s="210">
        <v>9.8000000000000007</v>
      </c>
      <c r="G43" s="210">
        <v>42.84</v>
      </c>
    </row>
    <row r="44" spans="1:7" ht="25.5">
      <c r="A44" s="208" t="s">
        <v>162</v>
      </c>
      <c r="B44" s="209" t="s">
        <v>188</v>
      </c>
      <c r="C44" s="208">
        <v>203</v>
      </c>
      <c r="D44" s="210">
        <v>8.48</v>
      </c>
      <c r="E44" s="210">
        <v>8</v>
      </c>
      <c r="F44" s="210">
        <v>36.1</v>
      </c>
      <c r="G44" s="210">
        <v>259.36</v>
      </c>
    </row>
    <row r="45" spans="1:7" ht="21.75" customHeight="1">
      <c r="A45" s="211" t="s">
        <v>164</v>
      </c>
      <c r="B45" s="209" t="s">
        <v>10</v>
      </c>
      <c r="C45" s="208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>
      <c r="A46" s="208"/>
      <c r="B46" s="209" t="s">
        <v>11</v>
      </c>
      <c r="C46" s="208">
        <v>50</v>
      </c>
      <c r="D46" s="210">
        <f>3.04*1.25</f>
        <v>3.8</v>
      </c>
      <c r="E46" s="210">
        <f>0.32*1.25</f>
        <v>0.4</v>
      </c>
      <c r="F46" s="210">
        <f>19.68*1.25</f>
        <v>24.6</v>
      </c>
      <c r="G46" s="210">
        <f>98.34*1.25</f>
        <v>122.92500000000001</v>
      </c>
    </row>
    <row r="47" spans="1:7">
      <c r="A47" s="226" t="s">
        <v>221</v>
      </c>
      <c r="B47" s="227"/>
      <c r="C47" s="205">
        <f>SUM(C43:C46)</f>
        <v>553</v>
      </c>
      <c r="D47" s="210"/>
      <c r="E47" s="210"/>
      <c r="F47" s="210"/>
      <c r="G47" s="210"/>
    </row>
    <row r="48" spans="1:7">
      <c r="A48" s="208"/>
      <c r="B48" s="223" t="s">
        <v>67</v>
      </c>
      <c r="C48" s="205"/>
      <c r="D48" s="206">
        <f>D49+D50+D51+D52+D53+D54</f>
        <v>38.290700000000001</v>
      </c>
      <c r="E48" s="206">
        <f t="shared" ref="E48:G48" si="8">E49+E50+E51+E52+E53+E54</f>
        <v>32.103999999999999</v>
      </c>
      <c r="F48" s="206">
        <f t="shared" si="8"/>
        <v>107.3811</v>
      </c>
      <c r="G48" s="206">
        <f t="shared" si="8"/>
        <v>897.43999999999994</v>
      </c>
    </row>
    <row r="49" spans="1:7">
      <c r="A49" s="208" t="s">
        <v>82</v>
      </c>
      <c r="B49" s="209" t="s">
        <v>83</v>
      </c>
      <c r="C49" s="208">
        <v>100</v>
      </c>
      <c r="D49" s="210">
        <f>1.21*1.67</f>
        <v>2.0206999999999997</v>
      </c>
      <c r="E49" s="210">
        <f>6.2*1.67</f>
        <v>10.353999999999999</v>
      </c>
      <c r="F49" s="210">
        <f>12.33*1.67</f>
        <v>20.591100000000001</v>
      </c>
      <c r="G49" s="210">
        <f>113*1.67</f>
        <v>188.70999999999998</v>
      </c>
    </row>
    <row r="50" spans="1:7">
      <c r="A50" s="208" t="s">
        <v>117</v>
      </c>
      <c r="B50" s="209" t="s">
        <v>200</v>
      </c>
      <c r="C50" s="208">
        <v>250</v>
      </c>
      <c r="D50" s="210">
        <v>3.3</v>
      </c>
      <c r="E50" s="210">
        <v>4.45</v>
      </c>
      <c r="F50" s="210">
        <v>14.7</v>
      </c>
      <c r="G50" s="210">
        <v>116.25</v>
      </c>
    </row>
    <row r="51" spans="1:7">
      <c r="A51" s="208" t="s">
        <v>277</v>
      </c>
      <c r="B51" s="209" t="s">
        <v>278</v>
      </c>
      <c r="C51" s="208">
        <v>100</v>
      </c>
      <c r="D51" s="210">
        <v>11.31</v>
      </c>
      <c r="E51" s="210">
        <v>12.38</v>
      </c>
      <c r="F51" s="210">
        <v>11.3</v>
      </c>
      <c r="G51" s="210">
        <v>201.8</v>
      </c>
    </row>
    <row r="52" spans="1:7">
      <c r="A52" s="211" t="s">
        <v>134</v>
      </c>
      <c r="B52" s="209" t="s">
        <v>148</v>
      </c>
      <c r="C52" s="208">
        <v>180</v>
      </c>
      <c r="D52" s="210">
        <v>19.510000000000002</v>
      </c>
      <c r="E52" s="210">
        <v>4.84</v>
      </c>
      <c r="F52" s="210">
        <v>40.76</v>
      </c>
      <c r="G52" s="210">
        <v>296.76</v>
      </c>
    </row>
    <row r="53" spans="1:7">
      <c r="A53" s="208" t="s">
        <v>42</v>
      </c>
      <c r="B53" s="209" t="s">
        <v>282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>
      <c r="A55" s="226" t="s">
        <v>221</v>
      </c>
      <c r="B55" s="227"/>
      <c r="C55" s="205">
        <f>SUM(C49:C54)</f>
        <v>850</v>
      </c>
      <c r="D55" s="210"/>
      <c r="E55" s="210"/>
      <c r="F55" s="210"/>
      <c r="G55" s="210"/>
    </row>
    <row r="56" spans="1:7" ht="27.95" customHeight="1">
      <c r="A56" s="235" t="s">
        <v>215</v>
      </c>
      <c r="B56" s="236"/>
      <c r="C56" s="237"/>
      <c r="D56" s="206">
        <f t="shared" ref="D56:F56" si="9">D57+D63</f>
        <v>42.261000000000003</v>
      </c>
      <c r="E56" s="206">
        <f t="shared" si="9"/>
        <v>57.606200000000001</v>
      </c>
      <c r="F56" s="206">
        <f t="shared" si="9"/>
        <v>220.31880000000001</v>
      </c>
      <c r="G56" s="206">
        <f>G57+G63</f>
        <v>1611.9459999999999</v>
      </c>
    </row>
    <row r="57" spans="1:7">
      <c r="A57" s="205"/>
      <c r="B57" s="207" t="s">
        <v>66</v>
      </c>
      <c r="C57" s="205"/>
      <c r="D57" s="206">
        <f>D58+D59+D60+D61</f>
        <v>20.715</v>
      </c>
      <c r="E57" s="206">
        <f t="shared" ref="E57:G57" si="10">E58+E59+E60+E61</f>
        <v>11.9125</v>
      </c>
      <c r="F57" s="206">
        <f t="shared" si="10"/>
        <v>145.31</v>
      </c>
      <c r="G57" s="206">
        <f t="shared" si="10"/>
        <v>798.16</v>
      </c>
    </row>
    <row r="58" spans="1:7">
      <c r="A58" s="211" t="s">
        <v>308</v>
      </c>
      <c r="B58" s="209" t="s">
        <v>178</v>
      </c>
      <c r="C58" s="208">
        <v>100</v>
      </c>
      <c r="D58" s="210">
        <v>8.1999999999999993</v>
      </c>
      <c r="E58" s="210">
        <v>6.33</v>
      </c>
      <c r="F58" s="210">
        <v>60.27</v>
      </c>
      <c r="G58" s="210">
        <v>344.5</v>
      </c>
    </row>
    <row r="59" spans="1:7" ht="25.5">
      <c r="A59" s="208" t="s">
        <v>162</v>
      </c>
      <c r="B59" s="209" t="s">
        <v>187</v>
      </c>
      <c r="C59" s="208">
        <v>253</v>
      </c>
      <c r="D59" s="210">
        <f>7.26*1.25</f>
        <v>9.0749999999999993</v>
      </c>
      <c r="E59" s="210">
        <f>4.25*1.25</f>
        <v>5.3125</v>
      </c>
      <c r="F59" s="210">
        <f>36.28*1.25</f>
        <v>45.35</v>
      </c>
      <c r="G59" s="210">
        <v>276.39999999999998</v>
      </c>
    </row>
    <row r="60" spans="1:7">
      <c r="A60" s="211" t="s">
        <v>244</v>
      </c>
      <c r="B60" s="213" t="s">
        <v>269</v>
      </c>
      <c r="C60" s="208">
        <v>200</v>
      </c>
      <c r="D60" s="210">
        <v>1.92</v>
      </c>
      <c r="E60" s="210">
        <v>0.11</v>
      </c>
      <c r="F60" s="210">
        <v>29.85</v>
      </c>
      <c r="G60" s="210">
        <v>128.09</v>
      </c>
    </row>
    <row r="61" spans="1:7" ht="15" customHeight="1">
      <c r="A61" s="208"/>
      <c r="B61" s="209" t="s">
        <v>11</v>
      </c>
      <c r="C61" s="208">
        <v>20</v>
      </c>
      <c r="D61" s="210">
        <v>1.52</v>
      </c>
      <c r="E61" s="210">
        <v>0.16</v>
      </c>
      <c r="F61" s="210">
        <v>9.84</v>
      </c>
      <c r="G61" s="210">
        <v>49.17</v>
      </c>
    </row>
    <row r="62" spans="1:7" ht="15" customHeight="1">
      <c r="A62" s="226" t="s">
        <v>221</v>
      </c>
      <c r="B62" s="227"/>
      <c r="C62" s="205">
        <f>SUM(C58:C61)</f>
        <v>573</v>
      </c>
      <c r="D62" s="210"/>
      <c r="E62" s="210"/>
      <c r="F62" s="210"/>
      <c r="G62" s="210"/>
    </row>
    <row r="63" spans="1:7" ht="15" customHeight="1">
      <c r="A63" s="208"/>
      <c r="B63" s="223" t="s">
        <v>67</v>
      </c>
      <c r="C63" s="205"/>
      <c r="D63" s="206">
        <f>D64+D65+D66+D67+D68</f>
        <v>21.546000000000003</v>
      </c>
      <c r="E63" s="206">
        <f t="shared" ref="E63:G63" si="11">E64+E65+E66+E67+E68</f>
        <v>45.6937</v>
      </c>
      <c r="F63" s="206">
        <f t="shared" si="11"/>
        <v>75.008800000000008</v>
      </c>
      <c r="G63" s="206">
        <f t="shared" si="11"/>
        <v>813.78599999999994</v>
      </c>
    </row>
    <row r="64" spans="1:7" ht="15" customHeight="1">
      <c r="A64" s="208" t="s">
        <v>172</v>
      </c>
      <c r="B64" s="209" t="s">
        <v>145</v>
      </c>
      <c r="C64" s="208">
        <v>100</v>
      </c>
      <c r="D64" s="210">
        <f>0.8*1.67</f>
        <v>1.3360000000000001</v>
      </c>
      <c r="E64" s="210">
        <f>3.11*1.67</f>
        <v>5.1936999999999998</v>
      </c>
      <c r="F64" s="210">
        <f>5.64*1.67</f>
        <v>9.4187999999999992</v>
      </c>
      <c r="G64" s="210">
        <f>55.8*1.67</f>
        <v>93.185999999999993</v>
      </c>
    </row>
    <row r="65" spans="1:7" ht="30" customHeight="1">
      <c r="A65" s="208" t="s">
        <v>124</v>
      </c>
      <c r="B65" s="209" t="s">
        <v>285</v>
      </c>
      <c r="C65" s="208">
        <v>250</v>
      </c>
      <c r="D65" s="210">
        <v>4.95</v>
      </c>
      <c r="E65" s="210">
        <v>6.08</v>
      </c>
      <c r="F65" s="210">
        <v>21.26</v>
      </c>
      <c r="G65" s="210">
        <v>164.76</v>
      </c>
    </row>
    <row r="66" spans="1:7" ht="15" customHeight="1">
      <c r="A66" s="208" t="s">
        <v>207</v>
      </c>
      <c r="B66" s="209" t="s">
        <v>228</v>
      </c>
      <c r="C66" s="208">
        <v>200</v>
      </c>
      <c r="D66" s="210">
        <v>11.46</v>
      </c>
      <c r="E66" s="210">
        <v>34.020000000000003</v>
      </c>
      <c r="F66" s="210">
        <v>9.73</v>
      </c>
      <c r="G66" s="210">
        <v>390.94</v>
      </c>
    </row>
    <row r="67" spans="1:7" ht="14.25" customHeight="1">
      <c r="A67" s="211" t="s">
        <v>164</v>
      </c>
      <c r="B67" s="209" t="s">
        <v>10</v>
      </c>
      <c r="C67" s="208">
        <v>200</v>
      </c>
      <c r="D67" s="210">
        <v>0</v>
      </c>
      <c r="E67" s="210">
        <v>0</v>
      </c>
      <c r="F67" s="210">
        <v>10</v>
      </c>
      <c r="G67" s="210">
        <v>42</v>
      </c>
    </row>
    <row r="68" spans="1:7" ht="15" customHeight="1">
      <c r="A68" s="211"/>
      <c r="B68" s="213" t="s">
        <v>11</v>
      </c>
      <c r="C68" s="211">
        <v>50</v>
      </c>
      <c r="D68" s="214">
        <v>3.8</v>
      </c>
      <c r="E68" s="214">
        <v>0.4</v>
      </c>
      <c r="F68" s="214">
        <v>24.6</v>
      </c>
      <c r="G68" s="214">
        <v>122.9</v>
      </c>
    </row>
    <row r="69" spans="1:7" ht="15" customHeight="1">
      <c r="A69" s="226" t="s">
        <v>221</v>
      </c>
      <c r="B69" s="227"/>
      <c r="C69" s="205">
        <f>SUM(C64:C68)</f>
        <v>800</v>
      </c>
      <c r="D69" s="210"/>
      <c r="E69" s="210"/>
      <c r="F69" s="210"/>
      <c r="G69" s="210"/>
    </row>
    <row r="70" spans="1:7" ht="27.95" customHeight="1">
      <c r="A70" s="235" t="s">
        <v>216</v>
      </c>
      <c r="B70" s="236"/>
      <c r="C70" s="237"/>
      <c r="D70" s="206">
        <f>D71+D77</f>
        <v>51.938400000000001</v>
      </c>
      <c r="E70" s="206">
        <f t="shared" ref="E70:F70" si="12">E71+E77</f>
        <v>70.460199999999986</v>
      </c>
      <c r="F70" s="206">
        <f t="shared" si="12"/>
        <v>158.43640000000002</v>
      </c>
      <c r="G70" s="206">
        <f>G71+G77</f>
        <v>1495.9456999999998</v>
      </c>
    </row>
    <row r="71" spans="1:7">
      <c r="A71" s="205"/>
      <c r="B71" s="207" t="s">
        <v>66</v>
      </c>
      <c r="C71" s="205"/>
      <c r="D71" s="206">
        <f>D72+D73+D74+D75</f>
        <v>26.0884</v>
      </c>
      <c r="E71" s="206">
        <f t="shared" ref="E71:G71" si="13">E72+E73+E74+E75</f>
        <v>24.830199999999998</v>
      </c>
      <c r="F71" s="206">
        <f t="shared" si="13"/>
        <v>66.606400000000008</v>
      </c>
      <c r="G71" s="206">
        <f t="shared" si="13"/>
        <v>607.92570000000001</v>
      </c>
    </row>
    <row r="72" spans="1:7">
      <c r="A72" s="212" t="s">
        <v>175</v>
      </c>
      <c r="B72" s="209" t="s">
        <v>142</v>
      </c>
      <c r="C72" s="208">
        <v>100</v>
      </c>
      <c r="D72" s="210">
        <f>0.74*1.66</f>
        <v>1.2283999999999999</v>
      </c>
      <c r="E72" s="210">
        <f>0.06*1.67</f>
        <v>0.1002</v>
      </c>
      <c r="F72" s="210">
        <f>16.92*1.67</f>
        <v>28.256400000000003</v>
      </c>
      <c r="G72" s="210">
        <f>74.71*1.67</f>
        <v>124.76569999999998</v>
      </c>
    </row>
    <row r="73" spans="1:7">
      <c r="A73" s="208" t="s">
        <v>245</v>
      </c>
      <c r="B73" s="209" t="s">
        <v>246</v>
      </c>
      <c r="C73" s="208">
        <v>200</v>
      </c>
      <c r="D73" s="210">
        <v>21.06</v>
      </c>
      <c r="E73" s="210">
        <v>24.33</v>
      </c>
      <c r="F73" s="210">
        <v>3.75</v>
      </c>
      <c r="G73" s="210">
        <v>318.26</v>
      </c>
    </row>
    <row r="74" spans="1:7">
      <c r="A74" s="212" t="s">
        <v>164</v>
      </c>
      <c r="B74" s="209" t="s">
        <v>10</v>
      </c>
      <c r="C74" s="212">
        <v>200</v>
      </c>
      <c r="D74" s="210">
        <v>0</v>
      </c>
      <c r="E74" s="210">
        <v>0</v>
      </c>
      <c r="F74" s="210">
        <v>10</v>
      </c>
      <c r="G74" s="210">
        <v>42</v>
      </c>
    </row>
    <row r="75" spans="1:7" ht="13.5" customHeight="1">
      <c r="A75" s="211"/>
      <c r="B75" s="213" t="s">
        <v>11</v>
      </c>
      <c r="C75" s="211">
        <v>50</v>
      </c>
      <c r="D75" s="214">
        <v>3.8</v>
      </c>
      <c r="E75" s="214">
        <v>0.4</v>
      </c>
      <c r="F75" s="214">
        <v>24.6</v>
      </c>
      <c r="G75" s="214">
        <v>122.9</v>
      </c>
    </row>
    <row r="76" spans="1:7">
      <c r="A76" s="226" t="s">
        <v>221</v>
      </c>
      <c r="B76" s="227"/>
      <c r="C76" s="205">
        <f>SUM(C72:C75)</f>
        <v>550</v>
      </c>
      <c r="D76" s="210"/>
      <c r="E76" s="210"/>
      <c r="F76" s="210"/>
      <c r="G76" s="210"/>
    </row>
    <row r="77" spans="1:7">
      <c r="A77" s="208"/>
      <c r="B77" s="223" t="s">
        <v>67</v>
      </c>
      <c r="C77" s="205"/>
      <c r="D77" s="206">
        <f>D78+D79+D80+D81+D82+D83</f>
        <v>25.85</v>
      </c>
      <c r="E77" s="206">
        <f t="shared" ref="E77:G77" si="14">E78+E79+E80+E81+E82+E83</f>
        <v>45.629999999999995</v>
      </c>
      <c r="F77" s="206">
        <f t="shared" si="14"/>
        <v>91.830000000000013</v>
      </c>
      <c r="G77" s="206">
        <f t="shared" si="14"/>
        <v>888.01999999999987</v>
      </c>
    </row>
    <row r="78" spans="1:7" ht="18.75" customHeight="1">
      <c r="A78" s="208" t="s">
        <v>174</v>
      </c>
      <c r="B78" s="209" t="s">
        <v>136</v>
      </c>
      <c r="C78" s="216">
        <v>100</v>
      </c>
      <c r="D78" s="210">
        <v>1.57</v>
      </c>
      <c r="E78" s="210">
        <v>5.0999999999999996</v>
      </c>
      <c r="F78" s="210">
        <v>9.43</v>
      </c>
      <c r="G78" s="210">
        <v>92.1</v>
      </c>
    </row>
    <row r="79" spans="1:7">
      <c r="A79" s="211" t="s">
        <v>101</v>
      </c>
      <c r="B79" s="209" t="s">
        <v>195</v>
      </c>
      <c r="C79" s="208">
        <v>250</v>
      </c>
      <c r="D79" s="210">
        <v>9.76</v>
      </c>
      <c r="E79" s="210">
        <v>14.77</v>
      </c>
      <c r="F79" s="210">
        <v>20.6</v>
      </c>
      <c r="G79" s="210">
        <v>254.43</v>
      </c>
    </row>
    <row r="80" spans="1:7">
      <c r="A80" s="208" t="s">
        <v>206</v>
      </c>
      <c r="B80" s="209" t="s">
        <v>147</v>
      </c>
      <c r="C80" s="208">
        <v>110</v>
      </c>
      <c r="D80" s="210">
        <v>8.73</v>
      </c>
      <c r="E80" s="210">
        <v>22.34</v>
      </c>
      <c r="F80" s="210">
        <v>12.38</v>
      </c>
      <c r="G80" s="210">
        <v>285.5</v>
      </c>
    </row>
    <row r="81" spans="1:21">
      <c r="A81" s="211" t="s">
        <v>287</v>
      </c>
      <c r="B81" s="209" t="s">
        <v>286</v>
      </c>
      <c r="C81" s="208">
        <v>180</v>
      </c>
      <c r="D81" s="210">
        <v>3.64</v>
      </c>
      <c r="E81" s="210">
        <v>3.34</v>
      </c>
      <c r="F81" s="210">
        <v>29.39</v>
      </c>
      <c r="G81" s="210">
        <v>162.07</v>
      </c>
    </row>
    <row r="82" spans="1:21" ht="16.5" customHeight="1">
      <c r="A82" s="208" t="s">
        <v>42</v>
      </c>
      <c r="B82" s="209" t="s">
        <v>282</v>
      </c>
      <c r="C82" s="208">
        <v>200</v>
      </c>
      <c r="D82" s="210">
        <v>1.1499999999999999</v>
      </c>
      <c r="E82" s="210"/>
      <c r="F82" s="210">
        <v>12.03</v>
      </c>
      <c r="G82" s="210">
        <v>55.4</v>
      </c>
    </row>
    <row r="83" spans="1:21" ht="16.5" customHeight="1">
      <c r="A83" s="208"/>
      <c r="B83" s="209" t="s">
        <v>37</v>
      </c>
      <c r="C83" s="208">
        <v>20</v>
      </c>
      <c r="D83" s="210">
        <v>1</v>
      </c>
      <c r="E83" s="210">
        <v>0.08</v>
      </c>
      <c r="F83" s="210">
        <v>8</v>
      </c>
      <c r="G83" s="210">
        <v>38.520000000000003</v>
      </c>
    </row>
    <row r="84" spans="1:21">
      <c r="A84" s="226" t="s">
        <v>221</v>
      </c>
      <c r="B84" s="227"/>
      <c r="C84" s="205">
        <f>SUM(C78:C83)</f>
        <v>860</v>
      </c>
      <c r="D84" s="210"/>
      <c r="E84" s="210"/>
      <c r="F84" s="210"/>
      <c r="G84" s="210"/>
    </row>
    <row r="85" spans="1:21" ht="27.95" customHeight="1">
      <c r="A85" s="235" t="s">
        <v>217</v>
      </c>
      <c r="B85" s="236"/>
      <c r="C85" s="237"/>
      <c r="D85" s="206">
        <f t="shared" ref="D85:F85" si="15">D86+D94</f>
        <v>43.000700000000002</v>
      </c>
      <c r="E85" s="206">
        <f t="shared" si="15"/>
        <v>80.703999999999979</v>
      </c>
      <c r="F85" s="206">
        <f t="shared" si="15"/>
        <v>208.96109999999999</v>
      </c>
      <c r="G85" s="206">
        <f>G86+G94</f>
        <v>1757.89</v>
      </c>
    </row>
    <row r="86" spans="1:21">
      <c r="A86" s="205"/>
      <c r="B86" s="207" t="s">
        <v>66</v>
      </c>
      <c r="C86" s="205"/>
      <c r="D86" s="206">
        <f>D87+D88+D89+D90+D91+D92</f>
        <v>17.700000000000003</v>
      </c>
      <c r="E86" s="206">
        <f t="shared" ref="E86:G86" si="16">E87+E88+E89+E90+E91+E92</f>
        <v>14.259999999999998</v>
      </c>
      <c r="F86" s="206">
        <f t="shared" si="16"/>
        <v>84.039999999999992</v>
      </c>
      <c r="G86" s="206">
        <f t="shared" si="16"/>
        <v>546.22</v>
      </c>
    </row>
    <row r="87" spans="1:21">
      <c r="A87" s="208" t="s">
        <v>163</v>
      </c>
      <c r="B87" s="209" t="s">
        <v>35</v>
      </c>
      <c r="C87" s="208">
        <v>10</v>
      </c>
      <c r="D87" s="210">
        <v>2.6</v>
      </c>
      <c r="E87" s="210">
        <v>2.65</v>
      </c>
      <c r="F87" s="210">
        <v>0.35</v>
      </c>
      <c r="G87" s="210">
        <v>36.24</v>
      </c>
    </row>
    <row r="88" spans="1:21">
      <c r="A88" s="208" t="s">
        <v>161</v>
      </c>
      <c r="B88" s="209" t="s">
        <v>135</v>
      </c>
      <c r="C88" s="208">
        <v>5</v>
      </c>
      <c r="D88" s="210">
        <v>0.05</v>
      </c>
      <c r="E88" s="210">
        <v>3.63</v>
      </c>
      <c r="F88" s="210">
        <v>7.0000000000000007E-2</v>
      </c>
      <c r="G88" s="210">
        <v>33.11</v>
      </c>
    </row>
    <row r="89" spans="1:21">
      <c r="A89" s="211"/>
      <c r="B89" s="209" t="s">
        <v>41</v>
      </c>
      <c r="C89" s="208">
        <v>100</v>
      </c>
      <c r="D89" s="210">
        <v>0.4</v>
      </c>
      <c r="E89" s="210">
        <v>0</v>
      </c>
      <c r="F89" s="210">
        <v>9.8000000000000007</v>
      </c>
      <c r="G89" s="210">
        <v>42.84</v>
      </c>
    </row>
    <row r="90" spans="1:21" ht="24.75" customHeight="1">
      <c r="A90" s="208" t="s">
        <v>162</v>
      </c>
      <c r="B90" s="209" t="s">
        <v>247</v>
      </c>
      <c r="C90" s="208">
        <v>203</v>
      </c>
      <c r="D90" s="210">
        <v>10</v>
      </c>
      <c r="E90" s="210">
        <v>6</v>
      </c>
      <c r="F90" s="210">
        <v>38</v>
      </c>
      <c r="G90" s="210">
        <v>246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>
      <c r="A91" s="208" t="s">
        <v>165</v>
      </c>
      <c r="B91" s="209" t="s">
        <v>51</v>
      </c>
      <c r="C91" s="208">
        <v>200</v>
      </c>
      <c r="D91" s="210">
        <v>1.99</v>
      </c>
      <c r="E91" s="210">
        <v>1.7</v>
      </c>
      <c r="F91" s="210">
        <v>18.600000000000001</v>
      </c>
      <c r="G91" s="210">
        <v>102.03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>
      <c r="A92" s="208"/>
      <c r="B92" s="209" t="s">
        <v>11</v>
      </c>
      <c r="C92" s="208">
        <v>35</v>
      </c>
      <c r="D92" s="210">
        <v>2.66</v>
      </c>
      <c r="E92" s="210">
        <v>0.28000000000000003</v>
      </c>
      <c r="F92" s="210">
        <v>17.22</v>
      </c>
      <c r="G92" s="210">
        <v>86</v>
      </c>
      <c r="H92" s="184"/>
      <c r="I92" s="184"/>
      <c r="J92" s="184"/>
      <c r="K92" s="184"/>
      <c r="L92" s="184"/>
      <c r="M92" s="184"/>
      <c r="N92" s="184"/>
      <c r="O92" s="184"/>
      <c r="P92" s="184"/>
      <c r="Q92" s="184"/>
    </row>
    <row r="93" spans="1:21">
      <c r="A93" s="226" t="s">
        <v>221</v>
      </c>
      <c r="B93" s="227"/>
      <c r="C93" s="215">
        <f>SUM(C87:C92)</f>
        <v>553</v>
      </c>
      <c r="D93" s="214"/>
      <c r="E93" s="214"/>
      <c r="F93" s="214"/>
      <c r="G93" s="214"/>
    </row>
    <row r="94" spans="1:21">
      <c r="A94" s="211"/>
      <c r="B94" s="223" t="s">
        <v>67</v>
      </c>
      <c r="C94" s="215"/>
      <c r="D94" s="222">
        <f>D95+D96+D97+D98+D99+D100</f>
        <v>25.300699999999999</v>
      </c>
      <c r="E94" s="222">
        <f t="shared" ref="E94:G94" si="17">E95+E96+E97+E98+E99+E100</f>
        <v>66.443999999999988</v>
      </c>
      <c r="F94" s="222">
        <f t="shared" si="17"/>
        <v>124.9211</v>
      </c>
      <c r="G94" s="222">
        <f t="shared" si="17"/>
        <v>1211.67</v>
      </c>
    </row>
    <row r="95" spans="1:21" ht="16.5" customHeight="1">
      <c r="A95" s="208" t="s">
        <v>82</v>
      </c>
      <c r="B95" s="209" t="s">
        <v>83</v>
      </c>
      <c r="C95" s="208">
        <v>100</v>
      </c>
      <c r="D95" s="210">
        <f>1.21*1.67</f>
        <v>2.0206999999999997</v>
      </c>
      <c r="E95" s="210">
        <f>6.2*1.67</f>
        <v>10.353999999999999</v>
      </c>
      <c r="F95" s="210">
        <f>12.33*1.67</f>
        <v>20.591100000000001</v>
      </c>
      <c r="G95" s="210">
        <f>113*1.67</f>
        <v>188.70999999999998</v>
      </c>
      <c r="H95" s="193"/>
      <c r="I95" s="194"/>
      <c r="J95" s="186"/>
      <c r="K95" s="186"/>
      <c r="L95" s="186"/>
      <c r="M95" s="186"/>
      <c r="N95" s="186"/>
      <c r="O95" s="184"/>
      <c r="P95" s="184"/>
      <c r="Q95" s="184"/>
      <c r="R95" s="184"/>
      <c r="S95" s="184"/>
      <c r="T95" s="184"/>
      <c r="U95" s="184"/>
    </row>
    <row r="96" spans="1:21" ht="20.25" customHeight="1">
      <c r="A96" s="208" t="s">
        <v>166</v>
      </c>
      <c r="B96" s="209" t="s">
        <v>201</v>
      </c>
      <c r="C96" s="208">
        <v>250</v>
      </c>
      <c r="D96" s="210">
        <v>5.1100000000000003</v>
      </c>
      <c r="E96" s="210">
        <v>13.26</v>
      </c>
      <c r="F96" s="210">
        <v>16.93</v>
      </c>
      <c r="G96" s="210">
        <v>207.51</v>
      </c>
      <c r="H96" s="196"/>
      <c r="I96" s="195"/>
      <c r="J96" s="182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4"/>
    </row>
    <row r="97" spans="1:25" ht="20.25" customHeight="1">
      <c r="A97" s="211" t="s">
        <v>43</v>
      </c>
      <c r="B97" s="209" t="s">
        <v>226</v>
      </c>
      <c r="C97" s="208">
        <v>100</v>
      </c>
      <c r="D97" s="210">
        <v>8.99</v>
      </c>
      <c r="E97" s="210">
        <v>33.909999999999997</v>
      </c>
      <c r="F97" s="210">
        <v>3.29</v>
      </c>
      <c r="G97" s="210">
        <v>354.31</v>
      </c>
      <c r="H97" s="196"/>
      <c r="I97" s="195"/>
      <c r="J97" s="182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4"/>
    </row>
    <row r="98" spans="1:25">
      <c r="A98" s="211" t="s">
        <v>288</v>
      </c>
      <c r="B98" s="209" t="s">
        <v>289</v>
      </c>
      <c r="C98" s="208">
        <v>180</v>
      </c>
      <c r="D98" s="210">
        <v>8.16</v>
      </c>
      <c r="E98" s="210">
        <v>8.84</v>
      </c>
      <c r="F98" s="210">
        <v>46.8</v>
      </c>
      <c r="G98" s="210">
        <v>299.45999999999998</v>
      </c>
    </row>
    <row r="99" spans="1:25" ht="25.5">
      <c r="A99" s="211" t="s">
        <v>40</v>
      </c>
      <c r="B99" s="209" t="s">
        <v>290</v>
      </c>
      <c r="C99" s="208">
        <v>200</v>
      </c>
      <c r="D99" s="210">
        <v>0.02</v>
      </c>
      <c r="E99" s="210"/>
      <c r="F99" s="210">
        <v>29.31</v>
      </c>
      <c r="G99" s="210">
        <v>123.16</v>
      </c>
      <c r="H99" s="186"/>
      <c r="I99" s="186"/>
      <c r="J99" s="186"/>
      <c r="K99" s="186"/>
      <c r="L99" s="186"/>
      <c r="M99" s="186"/>
      <c r="N99" s="182"/>
      <c r="O99" s="186"/>
      <c r="P99" s="186"/>
      <c r="Q99" s="186"/>
      <c r="R99" s="186"/>
      <c r="S99" s="186"/>
    </row>
    <row r="100" spans="1:25">
      <c r="A100" s="208"/>
      <c r="B100" s="209" t="s">
        <v>37</v>
      </c>
      <c r="C100" s="208">
        <v>20</v>
      </c>
      <c r="D100" s="210">
        <v>1</v>
      </c>
      <c r="E100" s="210">
        <v>0.08</v>
      </c>
      <c r="F100" s="210">
        <v>8</v>
      </c>
      <c r="G100" s="210">
        <v>38.520000000000003</v>
      </c>
    </row>
    <row r="101" spans="1:25">
      <c r="A101" s="226" t="s">
        <v>221</v>
      </c>
      <c r="B101" s="227"/>
      <c r="C101" s="205">
        <f>SUM(C95:C100)</f>
        <v>850</v>
      </c>
      <c r="D101" s="210"/>
      <c r="E101" s="210"/>
      <c r="F101" s="210"/>
      <c r="G101" s="210"/>
    </row>
    <row r="102" spans="1:25" ht="27.95" customHeight="1">
      <c r="A102" s="228" t="s">
        <v>64</v>
      </c>
      <c r="B102" s="228"/>
      <c r="C102" s="228"/>
      <c r="D102" s="206">
        <f t="shared" ref="D102:F102" si="18">D103+D109</f>
        <v>59.13</v>
      </c>
      <c r="E102" s="206">
        <f t="shared" si="18"/>
        <v>47.839999999999996</v>
      </c>
      <c r="F102" s="206">
        <f t="shared" si="18"/>
        <v>244.76999999999998</v>
      </c>
      <c r="G102" s="206">
        <f>G103+G109</f>
        <v>1695.6450000000002</v>
      </c>
    </row>
    <row r="103" spans="1:25">
      <c r="A103" s="205"/>
      <c r="B103" s="207" t="s">
        <v>66</v>
      </c>
      <c r="C103" s="205"/>
      <c r="D103" s="206">
        <f>D104+D105+D106+D107</f>
        <v>19.259999999999998</v>
      </c>
      <c r="E103" s="206">
        <f t="shared" ref="E103:G103" si="19">E104+E105+E106+E107</f>
        <v>11.43</v>
      </c>
      <c r="F103" s="206">
        <f t="shared" si="19"/>
        <v>141.1</v>
      </c>
      <c r="G103" s="206">
        <f t="shared" si="19"/>
        <v>773.98500000000013</v>
      </c>
    </row>
    <row r="104" spans="1:25" ht="26.25" customHeight="1">
      <c r="A104" s="208" t="s">
        <v>162</v>
      </c>
      <c r="B104" s="209" t="s">
        <v>189</v>
      </c>
      <c r="C104" s="208">
        <v>203</v>
      </c>
      <c r="D104" s="210">
        <v>7.16</v>
      </c>
      <c r="E104" s="210">
        <v>4.66</v>
      </c>
      <c r="F104" s="210">
        <v>40.520000000000003</v>
      </c>
      <c r="G104" s="210">
        <v>242.96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spans="1:25" ht="13.5" customHeight="1">
      <c r="A105" s="211" t="s">
        <v>308</v>
      </c>
      <c r="B105" s="209" t="s">
        <v>178</v>
      </c>
      <c r="C105" s="208">
        <v>100</v>
      </c>
      <c r="D105" s="210">
        <v>8.1999999999999993</v>
      </c>
      <c r="E105" s="210">
        <v>6.33</v>
      </c>
      <c r="F105" s="210">
        <v>60.27</v>
      </c>
      <c r="G105" s="210">
        <v>344.5</v>
      </c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</row>
    <row r="106" spans="1:25" ht="14.25" customHeight="1">
      <c r="A106" s="211" t="s">
        <v>250</v>
      </c>
      <c r="B106" s="209" t="s">
        <v>257</v>
      </c>
      <c r="C106" s="208">
        <v>200</v>
      </c>
      <c r="D106" s="210">
        <v>0.1</v>
      </c>
      <c r="E106" s="210">
        <v>0.04</v>
      </c>
      <c r="F106" s="210">
        <v>15.71</v>
      </c>
      <c r="G106" s="210">
        <v>63.6</v>
      </c>
      <c r="H106" s="186"/>
      <c r="I106" s="182"/>
      <c r="J106" s="186"/>
      <c r="K106" s="186"/>
      <c r="L106" s="182"/>
      <c r="M106" s="186"/>
      <c r="N106" s="186"/>
      <c r="O106" s="182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>
      <c r="A107" s="208"/>
      <c r="B107" s="209" t="s">
        <v>11</v>
      </c>
      <c r="C107" s="208">
        <v>50</v>
      </c>
      <c r="D107" s="210">
        <f>3.04*1.25</f>
        <v>3.8</v>
      </c>
      <c r="E107" s="210">
        <f>0.32*1.25</f>
        <v>0.4</v>
      </c>
      <c r="F107" s="210">
        <f>19.68*1.25</f>
        <v>24.6</v>
      </c>
      <c r="G107" s="210">
        <f>98.34*1.25</f>
        <v>122.92500000000001</v>
      </c>
      <c r="H107" s="186"/>
      <c r="I107" s="187"/>
      <c r="J107" s="186"/>
      <c r="K107" s="186"/>
      <c r="L107" s="187"/>
      <c r="M107" s="182"/>
      <c r="N107" s="182"/>
      <c r="O107" s="182"/>
      <c r="P107" s="182"/>
      <c r="Q107" s="182"/>
      <c r="R107" s="182"/>
      <c r="S107" s="182"/>
      <c r="T107" s="182"/>
      <c r="U107" s="182"/>
      <c r="V107" s="186"/>
      <c r="W107" s="182"/>
      <c r="X107" s="182"/>
      <c r="Y107" s="187"/>
    </row>
    <row r="108" spans="1:25" ht="18.75" customHeight="1">
      <c r="A108" s="226" t="s">
        <v>221</v>
      </c>
      <c r="B108" s="227"/>
      <c r="C108" s="215">
        <f>SUM(C104:C107)</f>
        <v>553</v>
      </c>
      <c r="D108" s="214"/>
      <c r="E108" s="214"/>
      <c r="F108" s="214"/>
      <c r="G108" s="214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</row>
    <row r="109" spans="1:25" ht="17.25" customHeight="1">
      <c r="A109" s="208"/>
      <c r="B109" s="223" t="s">
        <v>67</v>
      </c>
      <c r="C109" s="215"/>
      <c r="D109" s="222">
        <f>D110+D111+D112+D113+D114+D115</f>
        <v>39.870000000000005</v>
      </c>
      <c r="E109" s="222">
        <f t="shared" ref="E109:G109" si="20">E110+E111+E112+E113+E114+E115</f>
        <v>36.409999999999997</v>
      </c>
      <c r="F109" s="222">
        <f t="shared" si="20"/>
        <v>103.67</v>
      </c>
      <c r="G109" s="222">
        <f t="shared" si="20"/>
        <v>921.66000000000008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spans="1:25" ht="15" customHeight="1">
      <c r="A110" s="208" t="s">
        <v>309</v>
      </c>
      <c r="B110" s="209" t="s">
        <v>291</v>
      </c>
      <c r="C110" s="216">
        <v>100</v>
      </c>
      <c r="D110" s="210">
        <v>1.9</v>
      </c>
      <c r="E110" s="210">
        <v>5.37</v>
      </c>
      <c r="F110" s="210">
        <v>14.95</v>
      </c>
      <c r="G110" s="210">
        <v>115.65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4.25" customHeight="1">
      <c r="A111" s="211" t="s">
        <v>169</v>
      </c>
      <c r="B111" s="209" t="s">
        <v>292</v>
      </c>
      <c r="C111" s="216">
        <v>250</v>
      </c>
      <c r="D111" s="210">
        <v>8.31</v>
      </c>
      <c r="E111" s="210">
        <v>11.15</v>
      </c>
      <c r="F111" s="210">
        <v>19.36</v>
      </c>
      <c r="G111" s="210">
        <v>211.05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>
      <c r="A112" s="211" t="s">
        <v>232</v>
      </c>
      <c r="B112" s="209" t="s">
        <v>152</v>
      </c>
      <c r="C112" s="216">
        <v>110</v>
      </c>
      <c r="D112" s="210">
        <v>9.15</v>
      </c>
      <c r="E112" s="210">
        <v>14.97</v>
      </c>
      <c r="F112" s="210">
        <v>10.6</v>
      </c>
      <c r="G112" s="210">
        <v>217.68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>
      <c r="A113" s="211" t="s">
        <v>134</v>
      </c>
      <c r="B113" s="209" t="s">
        <v>148</v>
      </c>
      <c r="C113" s="208">
        <v>180</v>
      </c>
      <c r="D113" s="210">
        <v>19.510000000000002</v>
      </c>
      <c r="E113" s="210">
        <v>4.84</v>
      </c>
      <c r="F113" s="210">
        <v>40.76</v>
      </c>
      <c r="G113" s="210">
        <v>296.76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5.75" customHeight="1">
      <c r="A114" s="212" t="s">
        <v>164</v>
      </c>
      <c r="B114" s="209" t="s">
        <v>10</v>
      </c>
      <c r="C114" s="212">
        <v>200</v>
      </c>
      <c r="D114" s="210">
        <v>0</v>
      </c>
      <c r="E114" s="210">
        <v>0</v>
      </c>
      <c r="F114" s="210">
        <v>10</v>
      </c>
      <c r="G114" s="210">
        <v>42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3.5" customHeight="1">
      <c r="A115" s="208"/>
      <c r="B115" s="209" t="s">
        <v>37</v>
      </c>
      <c r="C115" s="208">
        <v>20</v>
      </c>
      <c r="D115" s="210">
        <v>1</v>
      </c>
      <c r="E115" s="210">
        <v>0.08</v>
      </c>
      <c r="F115" s="210">
        <v>8</v>
      </c>
      <c r="G115" s="210">
        <v>38.520000000000003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>
      <c r="A116" s="226" t="s">
        <v>221</v>
      </c>
      <c r="B116" s="227"/>
      <c r="C116" s="218">
        <f>SUM(C110:C115)</f>
        <v>860</v>
      </c>
      <c r="D116" s="210"/>
      <c r="E116" s="210"/>
      <c r="F116" s="210"/>
      <c r="G116" s="210"/>
      <c r="H116" s="186"/>
      <c r="I116" s="187"/>
      <c r="J116" s="186"/>
      <c r="K116" s="186"/>
      <c r="L116" s="187"/>
      <c r="M116" s="182"/>
      <c r="N116" s="182"/>
      <c r="O116" s="182"/>
      <c r="P116" s="182"/>
      <c r="Q116" s="182"/>
      <c r="R116" s="182"/>
      <c r="S116" s="182"/>
      <c r="T116" s="182"/>
      <c r="U116" s="182"/>
      <c r="V116" s="186"/>
      <c r="W116" s="182"/>
      <c r="X116" s="182"/>
      <c r="Y116" s="187"/>
    </row>
    <row r="117" spans="1:25" ht="27.95" customHeight="1">
      <c r="A117" s="235" t="s">
        <v>218</v>
      </c>
      <c r="B117" s="236"/>
      <c r="C117" s="237"/>
      <c r="D117" s="206">
        <f t="shared" ref="D117:F117" si="21">D118+D124</f>
        <v>42.81194</v>
      </c>
      <c r="E117" s="206">
        <f t="shared" si="21"/>
        <v>78.325459999999993</v>
      </c>
      <c r="F117" s="206">
        <f t="shared" si="21"/>
        <v>227.56628000000001</v>
      </c>
      <c r="G117" s="206">
        <f>G118+G124</f>
        <v>1824.5835000000002</v>
      </c>
    </row>
    <row r="118" spans="1:25">
      <c r="A118" s="205"/>
      <c r="B118" s="207" t="s">
        <v>66</v>
      </c>
      <c r="C118" s="205"/>
      <c r="D118" s="206">
        <f>D119+D120+D121+D122</f>
        <v>15.142499999999998</v>
      </c>
      <c r="E118" s="206">
        <f t="shared" ref="E118:G118" si="22">E119+E120+E121+E122</f>
        <v>24.3675</v>
      </c>
      <c r="F118" s="206">
        <f t="shared" si="22"/>
        <v>109.01750000000001</v>
      </c>
      <c r="G118" s="206">
        <f t="shared" si="22"/>
        <v>740.82</v>
      </c>
    </row>
    <row r="119" spans="1:25" ht="25.5">
      <c r="A119" s="208" t="s">
        <v>162</v>
      </c>
      <c r="B119" s="209" t="s">
        <v>186</v>
      </c>
      <c r="C119" s="208">
        <v>253</v>
      </c>
      <c r="D119" s="210">
        <f>7.81*1.25</f>
        <v>9.7624999999999993</v>
      </c>
      <c r="E119" s="210">
        <f>4.55*1.25</f>
        <v>5.6875</v>
      </c>
      <c r="F119" s="210">
        <f>33.47*1.25</f>
        <v>41.837499999999999</v>
      </c>
      <c r="G119" s="210">
        <v>267.91000000000003</v>
      </c>
    </row>
    <row r="120" spans="1:25">
      <c r="A120" s="208"/>
      <c r="B120" s="209" t="s">
        <v>182</v>
      </c>
      <c r="C120" s="216">
        <v>60</v>
      </c>
      <c r="D120" s="210">
        <v>2.34</v>
      </c>
      <c r="E120" s="210">
        <v>18.36</v>
      </c>
      <c r="F120" s="210">
        <v>37.5</v>
      </c>
      <c r="G120" s="210">
        <v>332.57</v>
      </c>
    </row>
    <row r="121" spans="1:25">
      <c r="A121" s="212" t="s">
        <v>164</v>
      </c>
      <c r="B121" s="209" t="s">
        <v>10</v>
      </c>
      <c r="C121" s="212">
        <v>200</v>
      </c>
      <c r="D121" s="210">
        <v>0</v>
      </c>
      <c r="E121" s="210">
        <v>0</v>
      </c>
      <c r="F121" s="210">
        <v>10</v>
      </c>
      <c r="G121" s="210">
        <v>42</v>
      </c>
    </row>
    <row r="122" spans="1:25">
      <c r="A122" s="208"/>
      <c r="B122" s="209" t="s">
        <v>11</v>
      </c>
      <c r="C122" s="208">
        <v>40</v>
      </c>
      <c r="D122" s="210">
        <v>3.04</v>
      </c>
      <c r="E122" s="210">
        <v>0.32</v>
      </c>
      <c r="F122" s="210">
        <v>19.68</v>
      </c>
      <c r="G122" s="210">
        <v>98.34</v>
      </c>
    </row>
    <row r="123" spans="1:25">
      <c r="A123" s="226" t="s">
        <v>221</v>
      </c>
      <c r="B123" s="227"/>
      <c r="C123" s="224">
        <f>SUM(C119:C122)</f>
        <v>553</v>
      </c>
      <c r="D123" s="210"/>
      <c r="E123" s="210"/>
      <c r="F123" s="210"/>
      <c r="G123" s="210"/>
    </row>
    <row r="124" spans="1:25">
      <c r="A124" s="212"/>
      <c r="B124" s="223" t="s">
        <v>67</v>
      </c>
      <c r="C124" s="225"/>
      <c r="D124" s="206">
        <f>D125+D126+D127+D128+D129</f>
        <v>27.669440000000002</v>
      </c>
      <c r="E124" s="206">
        <f t="shared" ref="E124:G124" si="23">E125+E126+E127+E128+E129</f>
        <v>53.95796</v>
      </c>
      <c r="F124" s="206">
        <f t="shared" si="23"/>
        <v>118.54877999999999</v>
      </c>
      <c r="G124" s="206">
        <f t="shared" si="23"/>
        <v>1083.7635</v>
      </c>
    </row>
    <row r="125" spans="1:25">
      <c r="A125" s="208" t="s">
        <v>68</v>
      </c>
      <c r="B125" s="209" t="s">
        <v>69</v>
      </c>
      <c r="C125" s="208">
        <v>100</v>
      </c>
      <c r="D125" s="210">
        <f>0.84*1.666</f>
        <v>1.3994399999999998</v>
      </c>
      <c r="E125" s="210">
        <f>3.06*1.666</f>
        <v>5.0979599999999996</v>
      </c>
      <c r="F125" s="210">
        <f>6.83*1.666</f>
        <v>11.378779999999999</v>
      </c>
      <c r="G125" s="210">
        <f>59.75*1.666</f>
        <v>99.543499999999995</v>
      </c>
    </row>
    <row r="126" spans="1:25">
      <c r="A126" s="208" t="s">
        <v>130</v>
      </c>
      <c r="B126" s="209" t="s">
        <v>202</v>
      </c>
      <c r="C126" s="208">
        <v>250</v>
      </c>
      <c r="D126" s="210">
        <v>9.36</v>
      </c>
      <c r="E126" s="210">
        <v>28.15</v>
      </c>
      <c r="F126" s="210">
        <v>17.29</v>
      </c>
      <c r="G126" s="210">
        <v>366.15</v>
      </c>
    </row>
    <row r="127" spans="1:25">
      <c r="A127" s="211" t="s">
        <v>227</v>
      </c>
      <c r="B127" s="209" t="s">
        <v>229</v>
      </c>
      <c r="C127" s="208">
        <v>200</v>
      </c>
      <c r="D127" s="210">
        <v>12.49</v>
      </c>
      <c r="E127" s="210">
        <v>20.399999999999999</v>
      </c>
      <c r="F127" s="210">
        <v>40.03</v>
      </c>
      <c r="G127" s="210">
        <v>393.68</v>
      </c>
    </row>
    <row r="128" spans="1:25">
      <c r="A128" s="211" t="s">
        <v>244</v>
      </c>
      <c r="B128" s="213" t="s">
        <v>269</v>
      </c>
      <c r="C128" s="208">
        <v>200</v>
      </c>
      <c r="D128" s="210">
        <v>1.92</v>
      </c>
      <c r="E128" s="210">
        <v>0.11</v>
      </c>
      <c r="F128" s="210">
        <v>29.85</v>
      </c>
      <c r="G128" s="210">
        <v>128.09</v>
      </c>
    </row>
    <row r="129" spans="1:7">
      <c r="A129" s="212"/>
      <c r="B129" s="209" t="s">
        <v>37</v>
      </c>
      <c r="C129" s="208">
        <v>50</v>
      </c>
      <c r="D129" s="210">
        <v>2.5</v>
      </c>
      <c r="E129" s="210">
        <v>0.2</v>
      </c>
      <c r="F129" s="210">
        <v>20</v>
      </c>
      <c r="G129" s="210">
        <v>96.3</v>
      </c>
    </row>
    <row r="130" spans="1:7">
      <c r="A130" s="226" t="s">
        <v>221</v>
      </c>
      <c r="B130" s="227"/>
      <c r="C130" s="205">
        <f>SUM(C125:C129)</f>
        <v>800</v>
      </c>
      <c r="D130" s="210"/>
      <c r="E130" s="210"/>
      <c r="F130" s="210"/>
      <c r="G130" s="210"/>
    </row>
    <row r="131" spans="1:7" ht="27.95" customHeight="1">
      <c r="A131" s="235" t="s">
        <v>219</v>
      </c>
      <c r="B131" s="236"/>
      <c r="C131" s="237"/>
      <c r="D131" s="206">
        <f>D132+D138</f>
        <v>60.595999999999997</v>
      </c>
      <c r="E131" s="206">
        <f>E132+E138</f>
        <v>43.703699999999998</v>
      </c>
      <c r="F131" s="206">
        <f>F132+F138</f>
        <v>201.6388</v>
      </c>
      <c r="G131" s="206">
        <f>G132+G138</f>
        <v>1464.9559999999999</v>
      </c>
    </row>
    <row r="132" spans="1:7">
      <c r="A132" s="205"/>
      <c r="B132" s="207" t="s">
        <v>66</v>
      </c>
      <c r="C132" s="205"/>
      <c r="D132" s="206">
        <f>D133+D134+D135+D136</f>
        <v>39.269999999999996</v>
      </c>
      <c r="E132" s="206">
        <f t="shared" ref="E132:G132" si="24">E133+E134+E135+E136</f>
        <v>12.33</v>
      </c>
      <c r="F132" s="206">
        <f t="shared" si="24"/>
        <v>95.990000000000009</v>
      </c>
      <c r="G132" s="206">
        <f t="shared" si="24"/>
        <v>662.44999999999993</v>
      </c>
    </row>
    <row r="133" spans="1:7" ht="15" customHeight="1">
      <c r="A133" s="208" t="s">
        <v>253</v>
      </c>
      <c r="B133" s="209" t="s">
        <v>254</v>
      </c>
      <c r="C133" s="208">
        <v>200</v>
      </c>
      <c r="D133" s="210">
        <v>33.92</v>
      </c>
      <c r="E133" s="210">
        <v>11.93</v>
      </c>
      <c r="F133" s="210">
        <v>49.56</v>
      </c>
      <c r="G133" s="210">
        <v>441.31</v>
      </c>
    </row>
    <row r="134" spans="1:7">
      <c r="A134" s="208"/>
      <c r="B134" s="209" t="s">
        <v>41</v>
      </c>
      <c r="C134" s="208">
        <v>100</v>
      </c>
      <c r="D134" s="210">
        <v>0.4</v>
      </c>
      <c r="E134" s="210">
        <v>0</v>
      </c>
      <c r="F134" s="210">
        <v>9.8000000000000007</v>
      </c>
      <c r="G134" s="210">
        <v>42.84</v>
      </c>
    </row>
    <row r="135" spans="1:7" ht="25.5">
      <c r="A135" s="208" t="s">
        <v>42</v>
      </c>
      <c r="B135" s="209" t="s">
        <v>258</v>
      </c>
      <c r="C135" s="208">
        <v>200</v>
      </c>
      <c r="D135" s="210">
        <v>1.1499999999999999</v>
      </c>
      <c r="E135" s="210"/>
      <c r="F135" s="210">
        <v>12.03</v>
      </c>
      <c r="G135" s="210">
        <v>55.4</v>
      </c>
    </row>
    <row r="136" spans="1:7" ht="16.5" customHeight="1">
      <c r="A136" s="211"/>
      <c r="B136" s="213" t="s">
        <v>11</v>
      </c>
      <c r="C136" s="211">
        <v>50</v>
      </c>
      <c r="D136" s="214">
        <v>3.8</v>
      </c>
      <c r="E136" s="214">
        <v>0.4</v>
      </c>
      <c r="F136" s="214">
        <v>24.6</v>
      </c>
      <c r="G136" s="214">
        <v>122.9</v>
      </c>
    </row>
    <row r="137" spans="1:7">
      <c r="A137" s="226" t="s">
        <v>221</v>
      </c>
      <c r="B137" s="227"/>
      <c r="C137" s="205">
        <f>SUM(C133:C136)</f>
        <v>550</v>
      </c>
      <c r="D137" s="210"/>
      <c r="E137" s="210"/>
      <c r="F137" s="210"/>
      <c r="G137" s="210"/>
    </row>
    <row r="138" spans="1:7" ht="18.75" customHeight="1">
      <c r="A138" s="208"/>
      <c r="B138" s="223" t="s">
        <v>67</v>
      </c>
      <c r="C138" s="205"/>
      <c r="D138" s="206">
        <f>D139+D140+D141+D142+D143+D144</f>
        <v>21.326000000000001</v>
      </c>
      <c r="E138" s="206">
        <f t="shared" ref="E138:G138" si="25">E139+E140+E141+E142+E143+E144</f>
        <v>31.373699999999996</v>
      </c>
      <c r="F138" s="206">
        <f t="shared" si="25"/>
        <v>105.64879999999999</v>
      </c>
      <c r="G138" s="206">
        <f t="shared" si="25"/>
        <v>802.50599999999997</v>
      </c>
    </row>
    <row r="139" spans="1:7">
      <c r="A139" s="208" t="s">
        <v>172</v>
      </c>
      <c r="B139" s="209" t="s">
        <v>145</v>
      </c>
      <c r="C139" s="208">
        <v>100</v>
      </c>
      <c r="D139" s="210">
        <f>0.8*1.67</f>
        <v>1.3360000000000001</v>
      </c>
      <c r="E139" s="210">
        <f>3.11*1.67</f>
        <v>5.1936999999999998</v>
      </c>
      <c r="F139" s="210">
        <f>5.64*1.67</f>
        <v>9.4187999999999992</v>
      </c>
      <c r="G139" s="210">
        <f>55.8*1.67</f>
        <v>93.185999999999993</v>
      </c>
    </row>
    <row r="140" spans="1:7" ht="25.5">
      <c r="A140" s="208" t="s">
        <v>124</v>
      </c>
      <c r="B140" s="209" t="s">
        <v>285</v>
      </c>
      <c r="C140" s="208">
        <v>250</v>
      </c>
      <c r="D140" s="210">
        <v>4.95</v>
      </c>
      <c r="E140" s="210">
        <v>6.08</v>
      </c>
      <c r="F140" s="210">
        <v>21.26</v>
      </c>
      <c r="G140" s="210">
        <v>164.76</v>
      </c>
    </row>
    <row r="141" spans="1:7">
      <c r="A141" s="208" t="s">
        <v>293</v>
      </c>
      <c r="B141" s="209" t="s">
        <v>138</v>
      </c>
      <c r="C141" s="208">
        <v>110</v>
      </c>
      <c r="D141" s="210">
        <v>8.32</v>
      </c>
      <c r="E141" s="210">
        <v>13.79</v>
      </c>
      <c r="F141" s="210">
        <v>21.37</v>
      </c>
      <c r="G141" s="210">
        <v>242.87</v>
      </c>
    </row>
    <row r="142" spans="1:7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>
      <c r="A143" s="212" t="s">
        <v>164</v>
      </c>
      <c r="B143" s="209" t="s">
        <v>10</v>
      </c>
      <c r="C143" s="212">
        <v>200</v>
      </c>
      <c r="D143" s="210">
        <v>0</v>
      </c>
      <c r="E143" s="210">
        <v>0</v>
      </c>
      <c r="F143" s="210">
        <v>10</v>
      </c>
      <c r="G143" s="210">
        <v>42</v>
      </c>
    </row>
    <row r="144" spans="1:7" ht="12" customHeight="1">
      <c r="A144" s="208"/>
      <c r="B144" s="209" t="s">
        <v>37</v>
      </c>
      <c r="C144" s="208">
        <v>20</v>
      </c>
      <c r="D144" s="210">
        <v>1</v>
      </c>
      <c r="E144" s="210">
        <v>0.08</v>
      </c>
      <c r="F144" s="210">
        <v>8</v>
      </c>
      <c r="G144" s="210">
        <v>38.520000000000003</v>
      </c>
    </row>
    <row r="145" spans="1:26">
      <c r="A145" s="226" t="s">
        <v>221</v>
      </c>
      <c r="B145" s="227"/>
      <c r="C145" s="205">
        <f>SUM(C139:C144)</f>
        <v>860</v>
      </c>
      <c r="D145" s="210"/>
      <c r="E145" s="210"/>
      <c r="F145" s="210"/>
      <c r="G145" s="210"/>
    </row>
    <row r="146" spans="1:26" ht="27.95" customHeight="1">
      <c r="A146" s="235" t="s">
        <v>220</v>
      </c>
      <c r="B146" s="236"/>
      <c r="C146" s="237"/>
      <c r="D146" s="206">
        <f>D147+D153</f>
        <v>46.418400000000005</v>
      </c>
      <c r="E146" s="206">
        <f>E147+E153</f>
        <v>53.830199999999998</v>
      </c>
      <c r="F146" s="206">
        <f>F147+F153</f>
        <v>216.99639999999999</v>
      </c>
      <c r="G146" s="206">
        <f>G147+G153</f>
        <v>1577.4457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9"/>
    </row>
    <row r="147" spans="1:26">
      <c r="A147" s="205"/>
      <c r="B147" s="207" t="s">
        <v>66</v>
      </c>
      <c r="C147" s="205"/>
      <c r="D147" s="206">
        <f>D148+D149+D150+D151</f>
        <v>21.26</v>
      </c>
      <c r="E147" s="206">
        <f t="shared" ref="E147:G147" si="26">E148+E149+E150+E151</f>
        <v>9.64</v>
      </c>
      <c r="F147" s="206">
        <f t="shared" si="26"/>
        <v>94.199999999999989</v>
      </c>
      <c r="G147" s="206">
        <f t="shared" si="26"/>
        <v>568.11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9"/>
    </row>
    <row r="148" spans="1:26">
      <c r="A148" s="208" t="s">
        <v>256</v>
      </c>
      <c r="B148" s="209" t="s">
        <v>255</v>
      </c>
      <c r="C148" s="208">
        <v>100</v>
      </c>
      <c r="D148" s="210">
        <v>12.38</v>
      </c>
      <c r="E148" s="210">
        <v>5.61</v>
      </c>
      <c r="F148" s="210">
        <v>6.3</v>
      </c>
      <c r="G148" s="210">
        <v>125.21</v>
      </c>
      <c r="H148" s="186"/>
      <c r="I148" s="186"/>
      <c r="J148" s="186"/>
      <c r="K148" s="186"/>
      <c r="L148" s="186"/>
      <c r="M148" s="186"/>
      <c r="N148" s="186"/>
      <c r="O148" s="182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</row>
    <row r="149" spans="1:26">
      <c r="A149" s="208" t="s">
        <v>171</v>
      </c>
      <c r="B149" s="209" t="s">
        <v>150</v>
      </c>
      <c r="C149" s="208">
        <v>200</v>
      </c>
      <c r="D149" s="210">
        <v>5.08</v>
      </c>
      <c r="E149" s="210">
        <v>3.63</v>
      </c>
      <c r="F149" s="210">
        <v>53.3</v>
      </c>
      <c r="G149" s="210">
        <v>278</v>
      </c>
      <c r="H149" s="186"/>
      <c r="I149" s="186"/>
      <c r="J149" s="186"/>
      <c r="K149" s="186"/>
      <c r="L149" s="186"/>
      <c r="M149" s="182"/>
      <c r="N149" s="182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</row>
    <row r="150" spans="1:26">
      <c r="A150" s="211" t="s">
        <v>164</v>
      </c>
      <c r="B150" s="209" t="s">
        <v>10</v>
      </c>
      <c r="C150" s="212">
        <v>200</v>
      </c>
      <c r="D150" s="210">
        <v>0</v>
      </c>
      <c r="E150" s="210">
        <v>0</v>
      </c>
      <c r="F150" s="210">
        <v>10</v>
      </c>
      <c r="G150" s="210">
        <v>42</v>
      </c>
      <c r="H150" s="186"/>
      <c r="I150" s="182"/>
      <c r="J150" s="186"/>
      <c r="K150" s="186"/>
      <c r="L150" s="186"/>
      <c r="M150" s="186"/>
      <c r="N150" s="186"/>
      <c r="O150" s="182"/>
      <c r="P150" s="182"/>
      <c r="Q150" s="182"/>
      <c r="R150" s="182"/>
      <c r="S150" s="182"/>
      <c r="T150" s="182"/>
      <c r="U150" s="182"/>
      <c r="V150" s="186"/>
      <c r="W150" s="182"/>
      <c r="X150" s="182"/>
      <c r="Y150" s="186"/>
    </row>
    <row r="151" spans="1:26">
      <c r="A151" s="211"/>
      <c r="B151" s="213" t="s">
        <v>11</v>
      </c>
      <c r="C151" s="211">
        <v>50</v>
      </c>
      <c r="D151" s="214">
        <v>3.8</v>
      </c>
      <c r="E151" s="214">
        <v>0.4</v>
      </c>
      <c r="F151" s="214">
        <v>24.6</v>
      </c>
      <c r="G151" s="214">
        <v>122.9</v>
      </c>
      <c r="H151" s="186"/>
      <c r="I151" s="182"/>
      <c r="J151" s="186"/>
      <c r="K151" s="186"/>
      <c r="L151" s="186"/>
      <c r="M151" s="186"/>
      <c r="N151" s="186"/>
      <c r="O151" s="182"/>
      <c r="P151" s="182"/>
      <c r="Q151" s="182"/>
      <c r="R151" s="182"/>
      <c r="S151" s="182"/>
      <c r="T151" s="182"/>
      <c r="U151" s="182"/>
      <c r="V151" s="186"/>
      <c r="W151" s="182"/>
      <c r="X151" s="182"/>
      <c r="Y151" s="186"/>
    </row>
    <row r="152" spans="1:26">
      <c r="A152" s="226" t="s">
        <v>221</v>
      </c>
      <c r="B152" s="227"/>
      <c r="C152" s="218">
        <f>SUM(C148:C151)</f>
        <v>550</v>
      </c>
      <c r="D152" s="210"/>
      <c r="E152" s="210"/>
      <c r="F152" s="210"/>
      <c r="G152" s="210"/>
      <c r="H152" s="190"/>
      <c r="I152" s="191"/>
      <c r="J152" s="190"/>
      <c r="K152" s="190"/>
      <c r="L152" s="190"/>
      <c r="M152" s="192"/>
      <c r="N152" s="192"/>
      <c r="O152" s="191"/>
      <c r="P152" s="191"/>
      <c r="Q152" s="191"/>
      <c r="R152" s="191"/>
      <c r="S152" s="191"/>
      <c r="T152" s="191"/>
      <c r="U152" s="191"/>
      <c r="V152" s="192"/>
      <c r="W152" s="191"/>
      <c r="X152" s="191"/>
      <c r="Y152" s="192"/>
    </row>
    <row r="153" spans="1:26">
      <c r="A153" s="208"/>
      <c r="B153" s="223" t="s">
        <v>67</v>
      </c>
      <c r="C153" s="205"/>
      <c r="D153" s="206">
        <f>D154+D155+D156+D157+D158</f>
        <v>25.158400000000004</v>
      </c>
      <c r="E153" s="206">
        <f t="shared" ref="E153:G153" si="27">E154+E155+E156+E157+E158</f>
        <v>44.190199999999997</v>
      </c>
      <c r="F153" s="206">
        <f t="shared" si="27"/>
        <v>122.79640000000001</v>
      </c>
      <c r="G153" s="206">
        <f t="shared" si="27"/>
        <v>1009.3357</v>
      </c>
      <c r="H153" s="190"/>
      <c r="I153" s="191"/>
      <c r="J153" s="190"/>
      <c r="K153" s="190"/>
      <c r="L153" s="190"/>
      <c r="M153" s="192"/>
      <c r="N153" s="192"/>
      <c r="O153" s="191"/>
      <c r="P153" s="191"/>
      <c r="Q153" s="191"/>
      <c r="R153" s="191"/>
      <c r="S153" s="191"/>
      <c r="T153" s="191"/>
      <c r="U153" s="191"/>
      <c r="V153" s="192"/>
      <c r="W153" s="191"/>
      <c r="X153" s="191"/>
      <c r="Y153" s="192"/>
    </row>
    <row r="154" spans="1:26">
      <c r="A154" s="212" t="s">
        <v>175</v>
      </c>
      <c r="B154" s="209" t="s">
        <v>142</v>
      </c>
      <c r="C154" s="208">
        <v>100</v>
      </c>
      <c r="D154" s="210">
        <f>0.74*1.66</f>
        <v>1.2283999999999999</v>
      </c>
      <c r="E154" s="210">
        <f>0.06*1.67</f>
        <v>0.1002</v>
      </c>
      <c r="F154" s="210">
        <f>16.92*1.67</f>
        <v>28.256400000000003</v>
      </c>
      <c r="G154" s="210">
        <f>74.71*1.67</f>
        <v>124.76569999999998</v>
      </c>
      <c r="H154" s="190"/>
      <c r="I154" s="191"/>
      <c r="J154" s="190"/>
      <c r="K154" s="190"/>
      <c r="L154" s="190"/>
      <c r="M154" s="192"/>
      <c r="N154" s="192"/>
      <c r="O154" s="191"/>
      <c r="P154" s="191"/>
      <c r="Q154" s="191"/>
      <c r="R154" s="191"/>
      <c r="S154" s="191"/>
      <c r="T154" s="191"/>
      <c r="U154" s="191"/>
      <c r="V154" s="192"/>
      <c r="W154" s="191"/>
      <c r="X154" s="191"/>
      <c r="Y154" s="192"/>
    </row>
    <row r="155" spans="1:26">
      <c r="A155" s="208" t="s">
        <v>168</v>
      </c>
      <c r="B155" s="209" t="s">
        <v>294</v>
      </c>
      <c r="C155" s="208">
        <v>250</v>
      </c>
      <c r="D155" s="210">
        <v>8.14</v>
      </c>
      <c r="E155" s="210">
        <v>15.35</v>
      </c>
      <c r="F155" s="210">
        <v>13.96</v>
      </c>
      <c r="G155" s="210">
        <v>234.73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>
      <c r="A156" s="208" t="s">
        <v>235</v>
      </c>
      <c r="B156" s="209" t="s">
        <v>236</v>
      </c>
      <c r="C156" s="208">
        <v>200</v>
      </c>
      <c r="D156" s="210">
        <v>10.07</v>
      </c>
      <c r="E156" s="210">
        <v>28.23</v>
      </c>
      <c r="F156" s="210">
        <v>26.13</v>
      </c>
      <c r="G156" s="210">
        <v>398.85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>
      <c r="A157" s="211" t="s">
        <v>244</v>
      </c>
      <c r="B157" s="213" t="s">
        <v>269</v>
      </c>
      <c r="C157" s="208">
        <v>200</v>
      </c>
      <c r="D157" s="210">
        <v>1.92</v>
      </c>
      <c r="E157" s="210">
        <v>0.11</v>
      </c>
      <c r="F157" s="210">
        <v>29.85</v>
      </c>
      <c r="G157" s="210">
        <v>128.09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>
      <c r="A158" s="211"/>
      <c r="B158" s="213" t="s">
        <v>11</v>
      </c>
      <c r="C158" s="211">
        <v>50</v>
      </c>
      <c r="D158" s="214">
        <v>3.8</v>
      </c>
      <c r="E158" s="214">
        <v>0.4</v>
      </c>
      <c r="F158" s="214">
        <v>24.6</v>
      </c>
      <c r="G158" s="214">
        <v>122.9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>
      <c r="A159" s="226" t="s">
        <v>221</v>
      </c>
      <c r="B159" s="227"/>
      <c r="C159" s="205">
        <f>SUM(C154:C158)</f>
        <v>800</v>
      </c>
      <c r="D159" s="208"/>
      <c r="E159" s="208"/>
      <c r="F159" s="208"/>
      <c r="G159" s="208"/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>
      <c r="A160" s="228" t="s">
        <v>259</v>
      </c>
      <c r="B160" s="228"/>
      <c r="C160" s="228"/>
      <c r="D160" s="206">
        <f>D161+D169</f>
        <v>52.77</v>
      </c>
      <c r="E160" s="206">
        <f t="shared" ref="E160:G160" si="28">E161+E169</f>
        <v>52.8</v>
      </c>
      <c r="F160" s="206">
        <f t="shared" si="28"/>
        <v>202.01999999999998</v>
      </c>
      <c r="G160" s="206">
        <f t="shared" si="28"/>
        <v>1521.78</v>
      </c>
    </row>
    <row r="161" spans="1:7">
      <c r="A161" s="205"/>
      <c r="B161" s="228" t="s">
        <v>66</v>
      </c>
      <c r="C161" s="228"/>
      <c r="D161" s="206">
        <f>D162+D163+D164+D165+D166+D167</f>
        <v>19.32</v>
      </c>
      <c r="E161" s="206">
        <f t="shared" ref="E161:G161" si="29">E162+E163+E164+E165+E166+E167</f>
        <v>23.13</v>
      </c>
      <c r="F161" s="206">
        <f t="shared" si="29"/>
        <v>80.22</v>
      </c>
      <c r="G161" s="206">
        <f t="shared" si="29"/>
        <v>621.15</v>
      </c>
    </row>
    <row r="162" spans="1:7">
      <c r="A162" s="208" t="s">
        <v>163</v>
      </c>
      <c r="B162" s="209" t="s">
        <v>35</v>
      </c>
      <c r="C162" s="208">
        <v>10</v>
      </c>
      <c r="D162" s="210">
        <v>2.6</v>
      </c>
      <c r="E162" s="210">
        <v>2.65</v>
      </c>
      <c r="F162" s="210">
        <v>0.35</v>
      </c>
      <c r="G162" s="210">
        <v>36.24</v>
      </c>
    </row>
    <row r="163" spans="1:7">
      <c r="A163" s="208" t="s">
        <v>161</v>
      </c>
      <c r="B163" s="209" t="s">
        <v>135</v>
      </c>
      <c r="C163" s="208">
        <v>5</v>
      </c>
      <c r="D163" s="210">
        <v>0.05</v>
      </c>
      <c r="E163" s="210">
        <v>3.63</v>
      </c>
      <c r="F163" s="210">
        <v>7.0000000000000007E-2</v>
      </c>
      <c r="G163" s="210">
        <v>33.11</v>
      </c>
    </row>
    <row r="164" spans="1:7" ht="25.5">
      <c r="A164" s="208" t="s">
        <v>162</v>
      </c>
      <c r="B164" s="209" t="s">
        <v>188</v>
      </c>
      <c r="C164" s="208">
        <v>255</v>
      </c>
      <c r="D164" s="210">
        <v>10.63</v>
      </c>
      <c r="E164" s="210">
        <v>11.81</v>
      </c>
      <c r="F164" s="210">
        <v>20.16</v>
      </c>
      <c r="G164" s="210">
        <v>229.46</v>
      </c>
    </row>
    <row r="165" spans="1:7">
      <c r="A165" s="211"/>
      <c r="B165" s="209" t="s">
        <v>62</v>
      </c>
      <c r="C165" s="208">
        <v>40</v>
      </c>
      <c r="D165" s="210">
        <v>3</v>
      </c>
      <c r="E165" s="210">
        <v>4.72</v>
      </c>
      <c r="F165" s="210">
        <v>29.96</v>
      </c>
      <c r="G165" s="210">
        <v>182</v>
      </c>
    </row>
    <row r="166" spans="1:7">
      <c r="A166" s="211" t="s">
        <v>164</v>
      </c>
      <c r="B166" s="209" t="s">
        <v>10</v>
      </c>
      <c r="C166" s="208">
        <v>200</v>
      </c>
      <c r="D166" s="210">
        <v>0</v>
      </c>
      <c r="E166" s="210">
        <v>0</v>
      </c>
      <c r="F166" s="210">
        <v>10</v>
      </c>
      <c r="G166" s="210">
        <v>42</v>
      </c>
    </row>
    <row r="167" spans="1:7">
      <c r="A167" s="208"/>
      <c r="B167" s="209" t="s">
        <v>11</v>
      </c>
      <c r="C167" s="208">
        <v>40</v>
      </c>
      <c r="D167" s="210">
        <v>3.04</v>
      </c>
      <c r="E167" s="210">
        <v>0.32</v>
      </c>
      <c r="F167" s="210">
        <v>19.68</v>
      </c>
      <c r="G167" s="210">
        <v>98.34</v>
      </c>
    </row>
    <row r="168" spans="1:7">
      <c r="A168" s="226" t="s">
        <v>221</v>
      </c>
      <c r="B168" s="227"/>
      <c r="C168" s="215">
        <f>C162+C163+C164+C165+C166+C167</f>
        <v>550</v>
      </c>
      <c r="D168" s="214"/>
      <c r="E168" s="214"/>
      <c r="F168" s="214"/>
      <c r="G168" s="214" t="s">
        <v>233</v>
      </c>
    </row>
    <row r="169" spans="1:7">
      <c r="A169" s="211"/>
      <c r="B169" s="234" t="s">
        <v>67</v>
      </c>
      <c r="C169" s="234"/>
      <c r="D169" s="222">
        <f>D170+D171+D172+D173+D174+D175</f>
        <v>33.450000000000003</v>
      </c>
      <c r="E169" s="222">
        <f t="shared" ref="E169:G169" si="30">E170+E171+E172+E173+E174+E175</f>
        <v>29.67</v>
      </c>
      <c r="F169" s="222">
        <f t="shared" si="30"/>
        <v>121.8</v>
      </c>
      <c r="G169" s="222">
        <f t="shared" si="30"/>
        <v>900.63</v>
      </c>
    </row>
    <row r="170" spans="1:7">
      <c r="A170" s="211" t="s">
        <v>237</v>
      </c>
      <c r="B170" s="209" t="s">
        <v>238</v>
      </c>
      <c r="C170" s="208">
        <v>100</v>
      </c>
      <c r="D170" s="210">
        <v>1.9</v>
      </c>
      <c r="E170" s="210">
        <v>0</v>
      </c>
      <c r="F170" s="210">
        <v>7.7</v>
      </c>
      <c r="G170" s="210">
        <v>38.4</v>
      </c>
    </row>
    <row r="171" spans="1:7">
      <c r="A171" s="208" t="s">
        <v>167</v>
      </c>
      <c r="B171" s="209" t="s">
        <v>283</v>
      </c>
      <c r="C171" s="208">
        <v>250</v>
      </c>
      <c r="D171" s="210">
        <v>5.71</v>
      </c>
      <c r="E171" s="210">
        <v>15.3</v>
      </c>
      <c r="F171" s="210">
        <v>23.8</v>
      </c>
      <c r="G171" s="210">
        <v>255.75</v>
      </c>
    </row>
    <row r="172" spans="1:7">
      <c r="A172" s="211" t="s">
        <v>296</v>
      </c>
      <c r="B172" s="209" t="s">
        <v>295</v>
      </c>
      <c r="C172" s="208">
        <v>100</v>
      </c>
      <c r="D172" s="210">
        <v>17.09</v>
      </c>
      <c r="E172" s="210">
        <v>10.7</v>
      </c>
      <c r="F172" s="210">
        <v>12.12</v>
      </c>
      <c r="G172" s="210">
        <v>212.83</v>
      </c>
    </row>
    <row r="173" spans="1:7">
      <c r="A173" s="208" t="s">
        <v>33</v>
      </c>
      <c r="B173" s="209" t="s">
        <v>12</v>
      </c>
      <c r="C173" s="208">
        <v>180</v>
      </c>
      <c r="D173" s="210">
        <v>6.77</v>
      </c>
      <c r="E173" s="210">
        <v>3.41</v>
      </c>
      <c r="F173" s="210">
        <v>43.2</v>
      </c>
      <c r="G173" s="210">
        <v>241.2</v>
      </c>
    </row>
    <row r="174" spans="1:7">
      <c r="A174" s="211" t="s">
        <v>244</v>
      </c>
      <c r="B174" s="213" t="s">
        <v>243</v>
      </c>
      <c r="C174" s="208">
        <v>200</v>
      </c>
      <c r="D174" s="210">
        <v>0.46</v>
      </c>
      <c r="E174" s="210">
        <v>0.1</v>
      </c>
      <c r="F174" s="210">
        <v>25.14</v>
      </c>
      <c r="G174" s="210">
        <v>103.28</v>
      </c>
    </row>
    <row r="175" spans="1:7">
      <c r="A175" s="208"/>
      <c r="B175" s="209" t="s">
        <v>11</v>
      </c>
      <c r="C175" s="208">
        <v>20</v>
      </c>
      <c r="D175" s="210">
        <v>1.52</v>
      </c>
      <c r="E175" s="210">
        <v>0.16</v>
      </c>
      <c r="F175" s="210">
        <v>9.84</v>
      </c>
      <c r="G175" s="210">
        <v>49.17</v>
      </c>
    </row>
    <row r="176" spans="1:7">
      <c r="A176" s="233" t="s">
        <v>221</v>
      </c>
      <c r="B176" s="233"/>
      <c r="C176" s="215">
        <f>SUM(C170:C175)</f>
        <v>850</v>
      </c>
      <c r="D176" s="214"/>
      <c r="E176" s="214"/>
      <c r="F176" s="214"/>
      <c r="G176" s="214"/>
    </row>
    <row r="177" spans="1:7">
      <c r="A177" s="228" t="s">
        <v>260</v>
      </c>
      <c r="B177" s="228"/>
      <c r="C177" s="228"/>
      <c r="D177" s="206">
        <f>D178+D184</f>
        <v>36.082499999999996</v>
      </c>
      <c r="E177" s="206">
        <f>E178+E184</f>
        <v>44.317499999999995</v>
      </c>
      <c r="F177" s="206">
        <f>F178+F184</f>
        <v>203.8475</v>
      </c>
      <c r="G177" s="206">
        <f>G178+G184</f>
        <v>1388.8500000000001</v>
      </c>
    </row>
    <row r="178" spans="1:7">
      <c r="A178" s="205"/>
      <c r="B178" s="228" t="s">
        <v>66</v>
      </c>
      <c r="C178" s="228"/>
      <c r="D178" s="206">
        <f>D179+D180+D181+D182</f>
        <v>16.8325</v>
      </c>
      <c r="E178" s="206">
        <f t="shared" ref="E178:G178" si="31">E179+E180+E181+E182</f>
        <v>7.6875</v>
      </c>
      <c r="F178" s="206">
        <f t="shared" si="31"/>
        <v>120.16749999999999</v>
      </c>
      <c r="G178" s="206">
        <f t="shared" si="31"/>
        <v>634.7700000000001</v>
      </c>
    </row>
    <row r="179" spans="1:7" ht="25.5">
      <c r="A179" s="208" t="s">
        <v>162</v>
      </c>
      <c r="B179" s="209" t="s">
        <v>186</v>
      </c>
      <c r="C179" s="208">
        <v>253</v>
      </c>
      <c r="D179" s="210">
        <f>7.81*1.25</f>
        <v>9.7624999999999993</v>
      </c>
      <c r="E179" s="210">
        <f>4.55*1.25</f>
        <v>5.6875</v>
      </c>
      <c r="F179" s="210">
        <f>33.47*1.25</f>
        <v>41.837499999999999</v>
      </c>
      <c r="G179" s="210">
        <v>267.91000000000003</v>
      </c>
    </row>
    <row r="180" spans="1:7">
      <c r="A180" s="211"/>
      <c r="B180" s="209" t="s">
        <v>307</v>
      </c>
      <c r="C180" s="208">
        <v>60</v>
      </c>
      <c r="D180" s="210">
        <v>2.88</v>
      </c>
      <c r="E180" s="210">
        <v>1.68</v>
      </c>
      <c r="F180" s="210">
        <v>46.62</v>
      </c>
      <c r="G180" s="210">
        <v>213.12</v>
      </c>
    </row>
    <row r="181" spans="1:7">
      <c r="A181" s="208" t="s">
        <v>42</v>
      </c>
      <c r="B181" s="209" t="s">
        <v>282</v>
      </c>
      <c r="C181" s="208">
        <v>200</v>
      </c>
      <c r="D181" s="210">
        <v>1.1499999999999999</v>
      </c>
      <c r="E181" s="210"/>
      <c r="F181" s="210">
        <v>12.03</v>
      </c>
      <c r="G181" s="210">
        <v>55.4</v>
      </c>
    </row>
    <row r="182" spans="1:7">
      <c r="A182" s="208"/>
      <c r="B182" s="209" t="s">
        <v>11</v>
      </c>
      <c r="C182" s="208">
        <v>40</v>
      </c>
      <c r="D182" s="210">
        <v>3.04</v>
      </c>
      <c r="E182" s="210">
        <v>0.32</v>
      </c>
      <c r="F182" s="210">
        <v>19.68</v>
      </c>
      <c r="G182" s="210">
        <v>98.34</v>
      </c>
    </row>
    <row r="183" spans="1:7">
      <c r="A183" s="226" t="s">
        <v>221</v>
      </c>
      <c r="B183" s="227"/>
      <c r="C183" s="205">
        <f>SUM(C179:C182)</f>
        <v>553</v>
      </c>
      <c r="D183" s="210"/>
      <c r="E183" s="210"/>
      <c r="F183" s="210"/>
      <c r="G183" s="210"/>
    </row>
    <row r="184" spans="1:7">
      <c r="A184" s="208"/>
      <c r="B184" s="234" t="s">
        <v>67</v>
      </c>
      <c r="C184" s="234"/>
      <c r="D184" s="206">
        <f>D185+D186+D187+D188+D189+D190</f>
        <v>19.25</v>
      </c>
      <c r="E184" s="206">
        <f t="shared" ref="E184:G184" si="32">E185+E186+E187+E188+E189+E190</f>
        <v>36.629999999999995</v>
      </c>
      <c r="F184" s="206">
        <f t="shared" si="32"/>
        <v>83.68</v>
      </c>
      <c r="G184" s="206">
        <f t="shared" si="32"/>
        <v>754.08</v>
      </c>
    </row>
    <row r="185" spans="1:7">
      <c r="A185" s="208" t="s">
        <v>174</v>
      </c>
      <c r="B185" s="209" t="s">
        <v>136</v>
      </c>
      <c r="C185" s="216">
        <v>100</v>
      </c>
      <c r="D185" s="210">
        <v>1.57</v>
      </c>
      <c r="E185" s="210">
        <v>5.0999999999999996</v>
      </c>
      <c r="F185" s="210">
        <v>9.43</v>
      </c>
      <c r="G185" s="210">
        <v>92.1</v>
      </c>
    </row>
    <row r="186" spans="1:7">
      <c r="A186" s="208" t="s">
        <v>297</v>
      </c>
      <c r="B186" s="209" t="s">
        <v>298</v>
      </c>
      <c r="C186" s="208">
        <v>250</v>
      </c>
      <c r="D186" s="210">
        <v>3.05</v>
      </c>
      <c r="E186" s="210">
        <v>11.45</v>
      </c>
      <c r="F186" s="210">
        <v>12.6</v>
      </c>
      <c r="G186" s="210">
        <v>165.65</v>
      </c>
    </row>
    <row r="187" spans="1:7">
      <c r="A187" s="211" t="s">
        <v>299</v>
      </c>
      <c r="B187" s="209" t="s">
        <v>300</v>
      </c>
      <c r="C187" s="208">
        <v>110</v>
      </c>
      <c r="D187" s="210">
        <v>9.34</v>
      </c>
      <c r="E187" s="210">
        <v>16</v>
      </c>
      <c r="F187" s="210">
        <v>15</v>
      </c>
      <c r="G187" s="210">
        <v>241.36</v>
      </c>
    </row>
    <row r="188" spans="1:7">
      <c r="A188" s="208" t="s">
        <v>241</v>
      </c>
      <c r="B188" s="209" t="s">
        <v>284</v>
      </c>
      <c r="C188" s="208">
        <v>180</v>
      </c>
      <c r="D188" s="210">
        <v>3.77</v>
      </c>
      <c r="E188" s="210">
        <v>3.92</v>
      </c>
      <c r="F188" s="210">
        <v>26.81</v>
      </c>
      <c r="G188" s="210">
        <v>163.80000000000001</v>
      </c>
    </row>
    <row r="189" spans="1:7">
      <c r="A189" s="211" t="s">
        <v>164</v>
      </c>
      <c r="B189" s="209" t="s">
        <v>10</v>
      </c>
      <c r="C189" s="208">
        <v>200</v>
      </c>
      <c r="D189" s="210">
        <v>0</v>
      </c>
      <c r="E189" s="210">
        <v>0</v>
      </c>
      <c r="F189" s="210">
        <v>10</v>
      </c>
      <c r="G189" s="210">
        <v>42</v>
      </c>
    </row>
    <row r="190" spans="1:7">
      <c r="A190" s="208"/>
      <c r="B190" s="209" t="s">
        <v>11</v>
      </c>
      <c r="C190" s="208">
        <v>20</v>
      </c>
      <c r="D190" s="210">
        <v>1.52</v>
      </c>
      <c r="E190" s="210">
        <v>0.16</v>
      </c>
      <c r="F190" s="210">
        <v>9.84</v>
      </c>
      <c r="G190" s="210">
        <v>49.17</v>
      </c>
    </row>
    <row r="191" spans="1:7">
      <c r="A191" s="233" t="s">
        <v>221</v>
      </c>
      <c r="B191" s="233"/>
      <c r="C191" s="205">
        <f>SUM(C185:C190)</f>
        <v>860</v>
      </c>
      <c r="D191" s="210"/>
      <c r="E191" s="210"/>
      <c r="F191" s="210"/>
      <c r="G191" s="210"/>
    </row>
    <row r="192" spans="1:7">
      <c r="A192" s="228" t="s">
        <v>261</v>
      </c>
      <c r="B192" s="228"/>
      <c r="C192" s="228"/>
      <c r="D192" s="206">
        <f>D193+D200</f>
        <v>44.168400000000005</v>
      </c>
      <c r="E192" s="206">
        <f t="shared" ref="E192:F192" si="33">E193+E200</f>
        <v>44.880199999999995</v>
      </c>
      <c r="F192" s="206">
        <f t="shared" si="33"/>
        <v>163.56639999999999</v>
      </c>
      <c r="G192" s="206">
        <f>G193+G200</f>
        <v>1261.6957000000002</v>
      </c>
    </row>
    <row r="193" spans="1:7">
      <c r="A193" s="205"/>
      <c r="B193" s="228" t="s">
        <v>66</v>
      </c>
      <c r="C193" s="228"/>
      <c r="D193" s="206">
        <f>D194+D195+D196+D197+D198</f>
        <v>24.7</v>
      </c>
      <c r="E193" s="206">
        <f t="shared" ref="E193:G193" si="34">E194+E195+E196+E197+E198</f>
        <v>31.949999999999996</v>
      </c>
      <c r="F193" s="206">
        <f t="shared" si="34"/>
        <v>49.08</v>
      </c>
      <c r="G193" s="206">
        <f t="shared" si="34"/>
        <v>589.2600000000001</v>
      </c>
    </row>
    <row r="194" spans="1:7">
      <c r="A194" s="208" t="s">
        <v>161</v>
      </c>
      <c r="B194" s="209" t="s">
        <v>135</v>
      </c>
      <c r="C194" s="208">
        <v>10</v>
      </c>
      <c r="D194" s="210">
        <v>0.1</v>
      </c>
      <c r="E194" s="210">
        <v>7.26</v>
      </c>
      <c r="F194" s="210">
        <v>0.14000000000000001</v>
      </c>
      <c r="G194" s="210">
        <v>66.22</v>
      </c>
    </row>
    <row r="195" spans="1:7">
      <c r="A195" s="208" t="s">
        <v>245</v>
      </c>
      <c r="B195" s="209" t="s">
        <v>246</v>
      </c>
      <c r="C195" s="208">
        <v>200</v>
      </c>
      <c r="D195" s="210">
        <v>21.06</v>
      </c>
      <c r="E195" s="210">
        <v>24.33</v>
      </c>
      <c r="F195" s="210">
        <v>3.75</v>
      </c>
      <c r="G195" s="210">
        <v>318.26</v>
      </c>
    </row>
    <row r="196" spans="1:7">
      <c r="A196" s="211"/>
      <c r="B196" s="209" t="s">
        <v>41</v>
      </c>
      <c r="C196" s="208">
        <v>100</v>
      </c>
      <c r="D196" s="210">
        <v>0.4</v>
      </c>
      <c r="E196" s="210">
        <v>0</v>
      </c>
      <c r="F196" s="210">
        <v>9.8000000000000007</v>
      </c>
      <c r="G196" s="210">
        <v>42.84</v>
      </c>
    </row>
    <row r="197" spans="1:7">
      <c r="A197" s="211" t="s">
        <v>250</v>
      </c>
      <c r="B197" s="209" t="s">
        <v>257</v>
      </c>
      <c r="C197" s="208">
        <v>200</v>
      </c>
      <c r="D197" s="210">
        <v>0.1</v>
      </c>
      <c r="E197" s="210">
        <v>0.04</v>
      </c>
      <c r="F197" s="210">
        <v>15.71</v>
      </c>
      <c r="G197" s="210">
        <v>63.6</v>
      </c>
    </row>
    <row r="198" spans="1:7">
      <c r="A198" s="211"/>
      <c r="B198" s="209" t="s">
        <v>11</v>
      </c>
      <c r="C198" s="208">
        <v>40</v>
      </c>
      <c r="D198" s="210">
        <v>3.04</v>
      </c>
      <c r="E198" s="210">
        <v>0.32</v>
      </c>
      <c r="F198" s="210">
        <v>19.68</v>
      </c>
      <c r="G198" s="210">
        <v>98.34</v>
      </c>
    </row>
    <row r="199" spans="1:7">
      <c r="A199" s="226" t="s">
        <v>221</v>
      </c>
      <c r="B199" s="227"/>
      <c r="C199" s="205">
        <f>C194+C195+C196+C197+C198</f>
        <v>550</v>
      </c>
      <c r="D199" s="210"/>
      <c r="E199" s="210"/>
      <c r="F199" s="210"/>
      <c r="G199" s="210"/>
    </row>
    <row r="200" spans="1:7">
      <c r="A200" s="208"/>
      <c r="B200" s="234" t="s">
        <v>67</v>
      </c>
      <c r="C200" s="234"/>
      <c r="D200" s="206">
        <f>D201+D202+D203+D204+D205+D206</f>
        <v>19.468400000000003</v>
      </c>
      <c r="E200" s="206">
        <f>E201+E202+E203+E204+E205+E206</f>
        <v>12.930199999999999</v>
      </c>
      <c r="F200" s="206">
        <f>F201+F202+F203+F204+F205+F206</f>
        <v>114.4864</v>
      </c>
      <c r="G200" s="206">
        <f>G201+G202+G203+G204+G205+G206</f>
        <v>672.4357</v>
      </c>
    </row>
    <row r="201" spans="1:7">
      <c r="A201" s="212" t="s">
        <v>175</v>
      </c>
      <c r="B201" s="209" t="s">
        <v>142</v>
      </c>
      <c r="C201" s="208">
        <v>100</v>
      </c>
      <c r="D201" s="210">
        <f>0.74*1.66</f>
        <v>1.2283999999999999</v>
      </c>
      <c r="E201" s="210">
        <f>0.06*1.67</f>
        <v>0.1002</v>
      </c>
      <c r="F201" s="210">
        <f>16.92*1.67</f>
        <v>28.256400000000003</v>
      </c>
      <c r="G201" s="210">
        <f>74.71*1.67</f>
        <v>124.76569999999998</v>
      </c>
    </row>
    <row r="202" spans="1:7">
      <c r="A202" s="208" t="s">
        <v>302</v>
      </c>
      <c r="B202" s="209" t="s">
        <v>301</v>
      </c>
      <c r="C202" s="208">
        <v>250</v>
      </c>
      <c r="D202" s="210">
        <v>2.29</v>
      </c>
      <c r="E202" s="210">
        <v>5.88</v>
      </c>
      <c r="F202" s="210">
        <v>16.93</v>
      </c>
      <c r="G202" s="210">
        <v>129.72999999999999</v>
      </c>
    </row>
    <row r="203" spans="1:7">
      <c r="A203" s="208" t="s">
        <v>256</v>
      </c>
      <c r="B203" s="209" t="s">
        <v>255</v>
      </c>
      <c r="C203" s="208">
        <v>100</v>
      </c>
      <c r="D203" s="210">
        <v>10.38</v>
      </c>
      <c r="E203" s="210">
        <v>3.61</v>
      </c>
      <c r="F203" s="210">
        <v>3.3</v>
      </c>
      <c r="G203" s="210">
        <v>87.24</v>
      </c>
    </row>
    <row r="204" spans="1:7">
      <c r="A204" s="208" t="s">
        <v>171</v>
      </c>
      <c r="B204" s="209" t="s">
        <v>150</v>
      </c>
      <c r="C204" s="208">
        <v>180</v>
      </c>
      <c r="D204" s="210">
        <v>4.57</v>
      </c>
      <c r="E204" s="210">
        <v>3.26</v>
      </c>
      <c r="F204" s="210">
        <v>48</v>
      </c>
      <c r="G204" s="210">
        <v>250.18</v>
      </c>
    </row>
    <row r="205" spans="1:7">
      <c r="A205" s="211" t="s">
        <v>164</v>
      </c>
      <c r="B205" s="209" t="s">
        <v>10</v>
      </c>
      <c r="C205" s="208">
        <v>200</v>
      </c>
      <c r="D205" s="210">
        <v>0</v>
      </c>
      <c r="E205" s="210">
        <v>0</v>
      </c>
      <c r="F205" s="210">
        <v>10</v>
      </c>
      <c r="G205" s="210">
        <v>42</v>
      </c>
    </row>
    <row r="206" spans="1:7">
      <c r="A206" s="212"/>
      <c r="B206" s="209" t="s">
        <v>37</v>
      </c>
      <c r="C206" s="208">
        <v>20</v>
      </c>
      <c r="D206" s="210">
        <v>1</v>
      </c>
      <c r="E206" s="210">
        <v>0.08</v>
      </c>
      <c r="F206" s="210">
        <v>8</v>
      </c>
      <c r="G206" s="210">
        <v>38.520000000000003</v>
      </c>
    </row>
    <row r="207" spans="1:7">
      <c r="A207" s="233" t="s">
        <v>221</v>
      </c>
      <c r="B207" s="233"/>
      <c r="C207" s="205">
        <f>SUM(C201:C206)</f>
        <v>850</v>
      </c>
      <c r="D207" s="210"/>
      <c r="E207" s="210"/>
      <c r="F207" s="210"/>
      <c r="G207" s="210"/>
    </row>
    <row r="208" spans="1:7">
      <c r="A208" s="228" t="s">
        <v>262</v>
      </c>
      <c r="B208" s="228"/>
      <c r="C208" s="228"/>
      <c r="D208" s="206">
        <f>D209+D215</f>
        <v>50.67944</v>
      </c>
      <c r="E208" s="206">
        <f>E209+E215</f>
        <v>62.497959999999999</v>
      </c>
      <c r="F208" s="206">
        <f>F209+F215</f>
        <v>239.66877999999997</v>
      </c>
      <c r="G208" s="206">
        <f>G209+G215</f>
        <v>1765.1035000000002</v>
      </c>
    </row>
    <row r="209" spans="1:7">
      <c r="A209" s="205"/>
      <c r="B209" s="228" t="s">
        <v>66</v>
      </c>
      <c r="C209" s="228"/>
      <c r="D209" s="206">
        <f>D210+D211+D212+D213</f>
        <v>20.73</v>
      </c>
      <c r="E209" s="206">
        <f t="shared" ref="E209:G209" si="35">E210+E211+E212+E213</f>
        <v>17.29</v>
      </c>
      <c r="F209" s="206">
        <f t="shared" si="35"/>
        <v>144.22999999999999</v>
      </c>
      <c r="G209" s="206">
        <f t="shared" si="35"/>
        <v>842.09</v>
      </c>
    </row>
    <row r="210" spans="1:7" ht="25.5">
      <c r="A210" s="208" t="s">
        <v>162</v>
      </c>
      <c r="B210" s="209" t="s">
        <v>184</v>
      </c>
      <c r="C210" s="208">
        <v>205</v>
      </c>
      <c r="D210" s="210">
        <v>6.81</v>
      </c>
      <c r="E210" s="210">
        <v>10.45</v>
      </c>
      <c r="F210" s="210">
        <v>29.51</v>
      </c>
      <c r="G210" s="210">
        <v>246.6</v>
      </c>
    </row>
    <row r="211" spans="1:7">
      <c r="A211" s="211" t="s">
        <v>308</v>
      </c>
      <c r="B211" s="209" t="s">
        <v>178</v>
      </c>
      <c r="C211" s="208">
        <v>100</v>
      </c>
      <c r="D211" s="210">
        <v>8.1999999999999993</v>
      </c>
      <c r="E211" s="210">
        <v>6.33</v>
      </c>
      <c r="F211" s="210">
        <v>60.27</v>
      </c>
      <c r="G211" s="210">
        <v>344.5</v>
      </c>
    </row>
    <row r="212" spans="1:7">
      <c r="A212" s="211" t="s">
        <v>244</v>
      </c>
      <c r="B212" s="213" t="s">
        <v>269</v>
      </c>
      <c r="C212" s="208">
        <v>200</v>
      </c>
      <c r="D212" s="210">
        <v>1.92</v>
      </c>
      <c r="E212" s="210">
        <v>0.11</v>
      </c>
      <c r="F212" s="210">
        <v>29.85</v>
      </c>
      <c r="G212" s="210">
        <v>128.09</v>
      </c>
    </row>
    <row r="213" spans="1:7">
      <c r="A213" s="211"/>
      <c r="B213" s="213" t="s">
        <v>11</v>
      </c>
      <c r="C213" s="211">
        <v>50</v>
      </c>
      <c r="D213" s="214">
        <v>3.8</v>
      </c>
      <c r="E213" s="214">
        <v>0.4</v>
      </c>
      <c r="F213" s="214">
        <v>24.6</v>
      </c>
      <c r="G213" s="214">
        <v>122.9</v>
      </c>
    </row>
    <row r="214" spans="1:7">
      <c r="A214" s="226" t="s">
        <v>221</v>
      </c>
      <c r="B214" s="227"/>
      <c r="C214" s="218">
        <f>C210+C211+C212+C213</f>
        <v>555</v>
      </c>
      <c r="D214" s="210"/>
      <c r="E214" s="210"/>
      <c r="F214" s="210"/>
      <c r="G214" s="210"/>
    </row>
    <row r="215" spans="1:7">
      <c r="A215" s="208"/>
      <c r="B215" s="234" t="s">
        <v>67</v>
      </c>
      <c r="C215" s="234"/>
      <c r="D215" s="206">
        <f>D216+D217+D218+D219+D220+D221</f>
        <v>29.949439999999999</v>
      </c>
      <c r="E215" s="206">
        <f t="shared" ref="E215:G215" si="36">E216+E217+E218+E219+E220+E221</f>
        <v>45.20796</v>
      </c>
      <c r="F215" s="206">
        <f t="shared" si="36"/>
        <v>95.438779999999994</v>
      </c>
      <c r="G215" s="206">
        <f t="shared" si="36"/>
        <v>923.01350000000002</v>
      </c>
    </row>
    <row r="216" spans="1:7">
      <c r="A216" s="208" t="s">
        <v>68</v>
      </c>
      <c r="B216" s="209" t="s">
        <v>69</v>
      </c>
      <c r="C216" s="208">
        <v>100</v>
      </c>
      <c r="D216" s="210">
        <f>0.84*1.666</f>
        <v>1.3994399999999998</v>
      </c>
      <c r="E216" s="210">
        <f>3.06*1.666</f>
        <v>5.0979599999999996</v>
      </c>
      <c r="F216" s="210">
        <f>6.83*1.666</f>
        <v>11.378779999999999</v>
      </c>
      <c r="G216" s="210">
        <f>59.75*1.666</f>
        <v>99.543499999999995</v>
      </c>
    </row>
    <row r="217" spans="1:7">
      <c r="A217" s="208" t="s">
        <v>168</v>
      </c>
      <c r="B217" s="209" t="s">
        <v>294</v>
      </c>
      <c r="C217" s="208">
        <v>250</v>
      </c>
      <c r="D217" s="210">
        <v>8.14</v>
      </c>
      <c r="E217" s="210">
        <v>15.35</v>
      </c>
      <c r="F217" s="210">
        <v>13.96</v>
      </c>
      <c r="G217" s="210">
        <v>234.73</v>
      </c>
    </row>
    <row r="218" spans="1:7">
      <c r="A218" s="211" t="s">
        <v>303</v>
      </c>
      <c r="B218" s="209" t="s">
        <v>304</v>
      </c>
      <c r="C218" s="208">
        <v>105</v>
      </c>
      <c r="D218" s="210">
        <v>11.25</v>
      </c>
      <c r="E218" s="210">
        <v>15.84</v>
      </c>
      <c r="F218" s="210">
        <v>5.3</v>
      </c>
      <c r="G218" s="210">
        <v>208.76</v>
      </c>
    </row>
    <row r="219" spans="1:7">
      <c r="A219" s="211" t="s">
        <v>288</v>
      </c>
      <c r="B219" s="209" t="s">
        <v>289</v>
      </c>
      <c r="C219" s="208">
        <v>180</v>
      </c>
      <c r="D219" s="210">
        <v>8.16</v>
      </c>
      <c r="E219" s="210">
        <v>8.84</v>
      </c>
      <c r="F219" s="210">
        <v>46.8</v>
      </c>
      <c r="G219" s="210">
        <v>299.45999999999998</v>
      </c>
    </row>
    <row r="220" spans="1:7">
      <c r="A220" s="211" t="s">
        <v>164</v>
      </c>
      <c r="B220" s="209" t="s">
        <v>10</v>
      </c>
      <c r="C220" s="208">
        <v>200</v>
      </c>
      <c r="D220" s="210">
        <v>0</v>
      </c>
      <c r="E220" s="210">
        <v>0</v>
      </c>
      <c r="F220" s="210">
        <v>10</v>
      </c>
      <c r="G220" s="210">
        <v>42</v>
      </c>
    </row>
    <row r="221" spans="1:7">
      <c r="A221" s="212"/>
      <c r="B221" s="209" t="s">
        <v>37</v>
      </c>
      <c r="C221" s="208">
        <v>20</v>
      </c>
      <c r="D221" s="210">
        <v>1</v>
      </c>
      <c r="E221" s="210">
        <v>0.08</v>
      </c>
      <c r="F221" s="210">
        <v>8</v>
      </c>
      <c r="G221" s="210">
        <v>38.520000000000003</v>
      </c>
    </row>
    <row r="222" spans="1:7">
      <c r="A222" s="233" t="s">
        <v>221</v>
      </c>
      <c r="B222" s="233"/>
      <c r="C222" s="205">
        <f>SUM(C216:C221)</f>
        <v>855</v>
      </c>
      <c r="D222" s="210"/>
      <c r="E222" s="210"/>
      <c r="F222" s="210"/>
      <c r="G222" s="210"/>
    </row>
    <row r="223" spans="1:7">
      <c r="A223" s="228" t="s">
        <v>263</v>
      </c>
      <c r="B223" s="228"/>
      <c r="C223" s="228"/>
      <c r="D223" s="206">
        <f>D224+D230</f>
        <v>43.896000000000001</v>
      </c>
      <c r="E223" s="206">
        <f t="shared" ref="E223:G223" si="37">E224+E230</f>
        <v>53.133699999999997</v>
      </c>
      <c r="F223" s="206">
        <f t="shared" si="37"/>
        <v>166.81880000000001</v>
      </c>
      <c r="G223" s="206">
        <f t="shared" si="37"/>
        <v>1338.866</v>
      </c>
    </row>
    <row r="224" spans="1:7">
      <c r="A224" s="205"/>
      <c r="B224" s="228" t="s">
        <v>66</v>
      </c>
      <c r="C224" s="228"/>
      <c r="D224" s="206">
        <f>D225+D226+D227+D228</f>
        <v>15.600000000000001</v>
      </c>
      <c r="E224" s="206">
        <f t="shared" ref="E224:G224" si="38">E225+E226+E227+E228</f>
        <v>18.29</v>
      </c>
      <c r="F224" s="206">
        <f t="shared" si="38"/>
        <v>81.28</v>
      </c>
      <c r="G224" s="206">
        <f t="shared" si="38"/>
        <v>562.06999999999994</v>
      </c>
    </row>
    <row r="225" spans="1:7">
      <c r="A225" s="208" t="s">
        <v>174</v>
      </c>
      <c r="B225" s="209" t="s">
        <v>136</v>
      </c>
      <c r="C225" s="216">
        <v>100</v>
      </c>
      <c r="D225" s="210">
        <v>1.57</v>
      </c>
      <c r="E225" s="210">
        <v>5.0999999999999996</v>
      </c>
      <c r="F225" s="210">
        <v>9.43</v>
      </c>
      <c r="G225" s="210">
        <v>92.1</v>
      </c>
    </row>
    <row r="226" spans="1:7">
      <c r="A226" s="208" t="s">
        <v>271</v>
      </c>
      <c r="B226" s="209" t="s">
        <v>270</v>
      </c>
      <c r="C226" s="208">
        <v>200</v>
      </c>
      <c r="D226" s="210">
        <v>10.23</v>
      </c>
      <c r="E226" s="210">
        <v>12.79</v>
      </c>
      <c r="F226" s="210">
        <v>37.25</v>
      </c>
      <c r="G226" s="210">
        <v>305.07</v>
      </c>
    </row>
    <row r="227" spans="1:7">
      <c r="A227" s="212" t="s">
        <v>164</v>
      </c>
      <c r="B227" s="209" t="s">
        <v>10</v>
      </c>
      <c r="C227" s="212">
        <v>200</v>
      </c>
      <c r="D227" s="210">
        <v>0</v>
      </c>
      <c r="E227" s="210">
        <v>0</v>
      </c>
      <c r="F227" s="210">
        <v>10</v>
      </c>
      <c r="G227" s="210">
        <v>42</v>
      </c>
    </row>
    <row r="228" spans="1:7">
      <c r="A228" s="211"/>
      <c r="B228" s="213" t="s">
        <v>11</v>
      </c>
      <c r="C228" s="211">
        <v>50</v>
      </c>
      <c r="D228" s="214">
        <v>3.8</v>
      </c>
      <c r="E228" s="214">
        <v>0.4</v>
      </c>
      <c r="F228" s="214">
        <v>24.6</v>
      </c>
      <c r="G228" s="214">
        <v>122.9</v>
      </c>
    </row>
    <row r="229" spans="1:7">
      <c r="A229" s="226" t="s">
        <v>221</v>
      </c>
      <c r="B229" s="227"/>
      <c r="C229" s="205">
        <f>SUM(C225:C228)</f>
        <v>550</v>
      </c>
      <c r="D229" s="210"/>
      <c r="E229" s="210"/>
      <c r="F229" s="210"/>
      <c r="G229" s="210"/>
    </row>
    <row r="230" spans="1:7">
      <c r="A230" s="208"/>
      <c r="B230" s="234" t="s">
        <v>67</v>
      </c>
      <c r="C230" s="234"/>
      <c r="D230" s="206">
        <f>D231+D232+D233+D234+D235+D236</f>
        <v>28.295999999999999</v>
      </c>
      <c r="E230" s="206">
        <f t="shared" ref="E230:G230" si="39">E231+E232+E233+E234+E235+E236</f>
        <v>34.843699999999998</v>
      </c>
      <c r="F230" s="206">
        <f t="shared" si="39"/>
        <v>85.538800000000009</v>
      </c>
      <c r="G230" s="206">
        <f t="shared" si="39"/>
        <v>776.79599999999994</v>
      </c>
    </row>
    <row r="231" spans="1:7">
      <c r="A231" s="208" t="s">
        <v>172</v>
      </c>
      <c r="B231" s="209" t="s">
        <v>145</v>
      </c>
      <c r="C231" s="208">
        <v>100</v>
      </c>
      <c r="D231" s="210">
        <f>0.8*1.67</f>
        <v>1.3360000000000001</v>
      </c>
      <c r="E231" s="210">
        <f>3.11*1.67</f>
        <v>5.1936999999999998</v>
      </c>
      <c r="F231" s="210">
        <f>5.64*1.67</f>
        <v>9.4187999999999992</v>
      </c>
      <c r="G231" s="210">
        <f>55.8*1.67</f>
        <v>93.185999999999993</v>
      </c>
    </row>
    <row r="232" spans="1:7">
      <c r="A232" s="208" t="s">
        <v>167</v>
      </c>
      <c r="B232" s="209" t="s">
        <v>283</v>
      </c>
      <c r="C232" s="208">
        <v>250</v>
      </c>
      <c r="D232" s="210">
        <v>5.71</v>
      </c>
      <c r="E232" s="210">
        <v>15.3</v>
      </c>
      <c r="F232" s="210">
        <v>23.8</v>
      </c>
      <c r="G232" s="210">
        <v>255.75</v>
      </c>
    </row>
    <row r="233" spans="1:7">
      <c r="A233" s="208" t="s">
        <v>306</v>
      </c>
      <c r="B233" s="209" t="s">
        <v>305</v>
      </c>
      <c r="C233" s="208">
        <v>100</v>
      </c>
      <c r="D233" s="210">
        <v>13.57</v>
      </c>
      <c r="E233" s="210">
        <v>5.75</v>
      </c>
      <c r="F233" s="210">
        <v>7.35</v>
      </c>
      <c r="G233" s="210">
        <v>135.38999999999999</v>
      </c>
    </row>
    <row r="234" spans="1:7">
      <c r="A234" s="211" t="s">
        <v>241</v>
      </c>
      <c r="B234" s="209" t="s">
        <v>240</v>
      </c>
      <c r="C234" s="208">
        <v>180</v>
      </c>
      <c r="D234" s="210">
        <v>5.53</v>
      </c>
      <c r="E234" s="210">
        <v>8.52</v>
      </c>
      <c r="F234" s="210">
        <v>24.94</v>
      </c>
      <c r="G234" s="210">
        <v>198.55</v>
      </c>
    </row>
    <row r="235" spans="1:7">
      <c r="A235" s="208" t="s">
        <v>42</v>
      </c>
      <c r="B235" s="209" t="s">
        <v>282</v>
      </c>
      <c r="C235" s="208">
        <v>200</v>
      </c>
      <c r="D235" s="210">
        <v>1.1499999999999999</v>
      </c>
      <c r="E235" s="210"/>
      <c r="F235" s="210">
        <v>12.03</v>
      </c>
      <c r="G235" s="210">
        <v>55.4</v>
      </c>
    </row>
    <row r="236" spans="1:7">
      <c r="A236" s="212"/>
      <c r="B236" s="209" t="s">
        <v>37</v>
      </c>
      <c r="C236" s="208">
        <v>20</v>
      </c>
      <c r="D236" s="210">
        <v>1</v>
      </c>
      <c r="E236" s="210">
        <v>0.08</v>
      </c>
      <c r="F236" s="210">
        <v>8</v>
      </c>
      <c r="G236" s="210">
        <v>38.520000000000003</v>
      </c>
    </row>
    <row r="237" spans="1:7">
      <c r="A237" s="233" t="s">
        <v>221</v>
      </c>
      <c r="B237" s="233"/>
      <c r="C237" s="205">
        <f>SUM(C231:C236)</f>
        <v>850</v>
      </c>
      <c r="D237" s="210"/>
      <c r="E237" s="210"/>
      <c r="F237" s="210"/>
      <c r="G237" s="210"/>
    </row>
    <row r="238" spans="1:7">
      <c r="A238" s="228" t="s">
        <v>264</v>
      </c>
      <c r="B238" s="228"/>
      <c r="C238" s="228"/>
      <c r="D238" s="206">
        <f>D239+D245</f>
        <v>50.680000000000007</v>
      </c>
      <c r="E238" s="206">
        <f>E239+E245</f>
        <v>32.839999999999996</v>
      </c>
      <c r="F238" s="206">
        <f>F239+F245</f>
        <v>205.69</v>
      </c>
      <c r="G238" s="206">
        <f>G239+G245</f>
        <v>1366.54</v>
      </c>
    </row>
    <row r="239" spans="1:7">
      <c r="A239" s="205"/>
      <c r="B239" s="228" t="s">
        <v>66</v>
      </c>
      <c r="C239" s="228"/>
      <c r="D239" s="206">
        <f>D240+D241+D242+D243</f>
        <v>13.350000000000001</v>
      </c>
      <c r="E239" s="206">
        <f t="shared" ref="E239:G239" si="40">E240+E241+E242+E243</f>
        <v>6.7600000000000007</v>
      </c>
      <c r="F239" s="206">
        <f t="shared" si="40"/>
        <v>93.52000000000001</v>
      </c>
      <c r="G239" s="206">
        <f t="shared" si="40"/>
        <v>510.73</v>
      </c>
    </row>
    <row r="240" spans="1:7">
      <c r="A240" s="211"/>
      <c r="B240" s="209" t="s">
        <v>41</v>
      </c>
      <c r="C240" s="208">
        <v>100</v>
      </c>
      <c r="D240" s="210">
        <v>0.4</v>
      </c>
      <c r="E240" s="210">
        <v>0</v>
      </c>
      <c r="F240" s="210">
        <v>9.8000000000000007</v>
      </c>
      <c r="G240" s="210">
        <v>42.84</v>
      </c>
    </row>
    <row r="241" spans="1:7" ht="25.5">
      <c r="A241" s="208" t="s">
        <v>162</v>
      </c>
      <c r="B241" s="209" t="s">
        <v>189</v>
      </c>
      <c r="C241" s="208">
        <v>203</v>
      </c>
      <c r="D241" s="210">
        <v>7.16</v>
      </c>
      <c r="E241" s="210">
        <v>4.66</v>
      </c>
      <c r="F241" s="210">
        <v>40.520000000000003</v>
      </c>
      <c r="G241" s="210">
        <v>242.96</v>
      </c>
    </row>
    <row r="242" spans="1:7">
      <c r="A242" s="208" t="s">
        <v>165</v>
      </c>
      <c r="B242" s="209" t="s">
        <v>51</v>
      </c>
      <c r="C242" s="208">
        <v>200</v>
      </c>
      <c r="D242" s="210">
        <v>1.99</v>
      </c>
      <c r="E242" s="210">
        <v>1.7</v>
      </c>
      <c r="F242" s="210">
        <v>18.600000000000001</v>
      </c>
      <c r="G242" s="210">
        <v>102.03</v>
      </c>
    </row>
    <row r="243" spans="1:7">
      <c r="A243" s="211"/>
      <c r="B243" s="213" t="s">
        <v>11</v>
      </c>
      <c r="C243" s="211">
        <v>50</v>
      </c>
      <c r="D243" s="214">
        <v>3.8</v>
      </c>
      <c r="E243" s="214">
        <v>0.4</v>
      </c>
      <c r="F243" s="214">
        <v>24.6</v>
      </c>
      <c r="G243" s="214">
        <v>122.9</v>
      </c>
    </row>
    <row r="244" spans="1:7">
      <c r="A244" s="226" t="s">
        <v>221</v>
      </c>
      <c r="B244" s="227"/>
      <c r="C244" s="215">
        <f>C240+C241+C242+C243</f>
        <v>553</v>
      </c>
      <c r="D244" s="214"/>
      <c r="E244" s="214"/>
      <c r="F244" s="214"/>
      <c r="G244" s="214"/>
    </row>
    <row r="245" spans="1:7">
      <c r="A245" s="211"/>
      <c r="B245" s="234" t="s">
        <v>67</v>
      </c>
      <c r="C245" s="234"/>
      <c r="D245" s="222">
        <f>D246+D247+D248+D249+D250+D251</f>
        <v>37.330000000000005</v>
      </c>
      <c r="E245" s="222">
        <f t="shared" ref="E245:G245" si="41">E246+E247+E248+E249+E250+E251</f>
        <v>26.08</v>
      </c>
      <c r="F245" s="222">
        <f t="shared" si="41"/>
        <v>112.16999999999999</v>
      </c>
      <c r="G245" s="222">
        <f t="shared" si="41"/>
        <v>855.81000000000006</v>
      </c>
    </row>
    <row r="246" spans="1:7">
      <c r="A246" s="208" t="s">
        <v>251</v>
      </c>
      <c r="B246" s="209" t="s">
        <v>252</v>
      </c>
      <c r="C246" s="208">
        <v>100</v>
      </c>
      <c r="D246" s="217">
        <v>0.8</v>
      </c>
      <c r="E246" s="210">
        <v>0</v>
      </c>
      <c r="F246" s="210">
        <v>1.7</v>
      </c>
      <c r="G246" s="210">
        <v>10</v>
      </c>
    </row>
    <row r="247" spans="1:7" ht="25.5">
      <c r="A247" s="208" t="s">
        <v>124</v>
      </c>
      <c r="B247" s="209" t="s">
        <v>285</v>
      </c>
      <c r="C247" s="208">
        <v>250</v>
      </c>
      <c r="D247" s="210">
        <v>4.95</v>
      </c>
      <c r="E247" s="210">
        <v>6.08</v>
      </c>
      <c r="F247" s="210">
        <v>21.26</v>
      </c>
      <c r="G247" s="210">
        <v>164.76</v>
      </c>
    </row>
    <row r="248" spans="1:7">
      <c r="A248" s="211" t="s">
        <v>232</v>
      </c>
      <c r="B248" s="209" t="s">
        <v>152</v>
      </c>
      <c r="C248" s="216">
        <v>110</v>
      </c>
      <c r="D248" s="210">
        <v>9.15</v>
      </c>
      <c r="E248" s="210">
        <v>14.97</v>
      </c>
      <c r="F248" s="210">
        <v>10.6</v>
      </c>
      <c r="G248" s="210">
        <v>217.68</v>
      </c>
    </row>
    <row r="249" spans="1:7">
      <c r="A249" s="211" t="s">
        <v>134</v>
      </c>
      <c r="B249" s="209" t="s">
        <v>148</v>
      </c>
      <c r="C249" s="208">
        <v>180</v>
      </c>
      <c r="D249" s="210">
        <v>19.510000000000002</v>
      </c>
      <c r="E249" s="210">
        <v>4.84</v>
      </c>
      <c r="F249" s="210">
        <v>40.76</v>
      </c>
      <c r="G249" s="210">
        <v>296.76</v>
      </c>
    </row>
    <row r="250" spans="1:7">
      <c r="A250" s="211" t="s">
        <v>244</v>
      </c>
      <c r="B250" s="213" t="s">
        <v>269</v>
      </c>
      <c r="C250" s="208">
        <v>200</v>
      </c>
      <c r="D250" s="210">
        <v>1.92</v>
      </c>
      <c r="E250" s="210">
        <v>0.11</v>
      </c>
      <c r="F250" s="210">
        <v>29.85</v>
      </c>
      <c r="G250" s="210">
        <v>128.09</v>
      </c>
    </row>
    <row r="251" spans="1:7">
      <c r="A251" s="212"/>
      <c r="B251" s="209" t="s">
        <v>37</v>
      </c>
      <c r="C251" s="208">
        <v>20</v>
      </c>
      <c r="D251" s="210">
        <v>1</v>
      </c>
      <c r="E251" s="210">
        <v>0.08</v>
      </c>
      <c r="F251" s="210">
        <v>8</v>
      </c>
      <c r="G251" s="210">
        <v>38.520000000000003</v>
      </c>
    </row>
    <row r="252" spans="1:7">
      <c r="A252" s="233" t="s">
        <v>221</v>
      </c>
      <c r="B252" s="233"/>
      <c r="C252" s="205">
        <f>SUM(C246:C251)</f>
        <v>860</v>
      </c>
      <c r="D252" s="210"/>
      <c r="E252" s="210"/>
      <c r="F252" s="210"/>
      <c r="G252" s="210"/>
    </row>
    <row r="253" spans="1:7">
      <c r="A253" s="228" t="s">
        <v>265</v>
      </c>
      <c r="B253" s="228"/>
      <c r="C253" s="228"/>
      <c r="D253" s="206">
        <f>D254+D260</f>
        <v>44.862499999999997</v>
      </c>
      <c r="E253" s="206">
        <f>E254+E260</f>
        <v>50.217500000000001</v>
      </c>
      <c r="F253" s="206">
        <f>F254+F260</f>
        <v>205.13750000000002</v>
      </c>
      <c r="G253" s="206">
        <f>G254+G260</f>
        <v>1488.01</v>
      </c>
    </row>
    <row r="254" spans="1:7">
      <c r="A254" s="205"/>
      <c r="B254" s="228" t="s">
        <v>66</v>
      </c>
      <c r="C254" s="228"/>
      <c r="D254" s="206">
        <f>D255+D256+D257+D258</f>
        <v>16.2925</v>
      </c>
      <c r="E254" s="206">
        <f t="shared" ref="E254:G254" si="42">E255+E256+E257+E258</f>
        <v>24.3675</v>
      </c>
      <c r="F254" s="206">
        <f t="shared" si="42"/>
        <v>111.04750000000001</v>
      </c>
      <c r="G254" s="206">
        <f t="shared" si="42"/>
        <v>754.22</v>
      </c>
    </row>
    <row r="255" spans="1:7" ht="25.5">
      <c r="A255" s="208" t="s">
        <v>162</v>
      </c>
      <c r="B255" s="209" t="s">
        <v>186</v>
      </c>
      <c r="C255" s="208">
        <v>253</v>
      </c>
      <c r="D255" s="210">
        <f>7.81*1.25</f>
        <v>9.7624999999999993</v>
      </c>
      <c r="E255" s="210">
        <f>4.55*1.25</f>
        <v>5.6875</v>
      </c>
      <c r="F255" s="210">
        <f>33.47*1.25</f>
        <v>41.837499999999999</v>
      </c>
      <c r="G255" s="210">
        <v>267.91000000000003</v>
      </c>
    </row>
    <row r="256" spans="1:7">
      <c r="A256" s="208"/>
      <c r="B256" s="209" t="s">
        <v>182</v>
      </c>
      <c r="C256" s="216">
        <v>60</v>
      </c>
      <c r="D256" s="210">
        <v>2.34</v>
      </c>
      <c r="E256" s="210">
        <v>18.36</v>
      </c>
      <c r="F256" s="210">
        <v>37.5</v>
      </c>
      <c r="G256" s="210">
        <v>332.57</v>
      </c>
    </row>
    <row r="257" spans="1:7" ht="25.5">
      <c r="A257" s="208" t="s">
        <v>42</v>
      </c>
      <c r="B257" s="209" t="s">
        <v>258</v>
      </c>
      <c r="C257" s="208">
        <v>200</v>
      </c>
      <c r="D257" s="210">
        <v>1.1499999999999999</v>
      </c>
      <c r="E257" s="210"/>
      <c r="F257" s="210">
        <v>12.03</v>
      </c>
      <c r="G257" s="210">
        <v>55.4</v>
      </c>
    </row>
    <row r="258" spans="1:7">
      <c r="A258" s="211"/>
      <c r="B258" s="209" t="s">
        <v>11</v>
      </c>
      <c r="C258" s="208">
        <v>40</v>
      </c>
      <c r="D258" s="210">
        <v>3.04</v>
      </c>
      <c r="E258" s="210">
        <v>0.32</v>
      </c>
      <c r="F258" s="210">
        <v>19.68</v>
      </c>
      <c r="G258" s="210">
        <v>98.34</v>
      </c>
    </row>
    <row r="259" spans="1:7">
      <c r="A259" s="226" t="s">
        <v>221</v>
      </c>
      <c r="B259" s="227"/>
      <c r="C259" s="215">
        <f>C255+C256+C257+C258</f>
        <v>553</v>
      </c>
      <c r="D259" s="214"/>
      <c r="E259" s="214"/>
      <c r="F259" s="214"/>
      <c r="G259" s="214"/>
    </row>
    <row r="260" spans="1:7">
      <c r="A260" s="208"/>
      <c r="B260" s="234" t="s">
        <v>67</v>
      </c>
      <c r="C260" s="234"/>
      <c r="D260" s="222">
        <f>D261+D262+D263+D264+D265+D266</f>
        <v>28.57</v>
      </c>
      <c r="E260" s="222">
        <f t="shared" ref="E260:G260" si="43">E261+E262+E263+E264+E265+E266</f>
        <v>25.85</v>
      </c>
      <c r="F260" s="222">
        <f t="shared" si="43"/>
        <v>94.09</v>
      </c>
      <c r="G260" s="222">
        <f t="shared" si="43"/>
        <v>733.79</v>
      </c>
    </row>
    <row r="261" spans="1:7">
      <c r="A261" s="211" t="s">
        <v>237</v>
      </c>
      <c r="B261" s="209" t="s">
        <v>238</v>
      </c>
      <c r="C261" s="208">
        <v>100</v>
      </c>
      <c r="D261" s="210">
        <v>1.9</v>
      </c>
      <c r="E261" s="210">
        <v>0</v>
      </c>
      <c r="F261" s="210">
        <v>7.7</v>
      </c>
      <c r="G261" s="210">
        <v>38.4</v>
      </c>
    </row>
    <row r="262" spans="1:7">
      <c r="A262" s="211" t="s">
        <v>169</v>
      </c>
      <c r="B262" s="209" t="s">
        <v>292</v>
      </c>
      <c r="C262" s="216">
        <v>250</v>
      </c>
      <c r="D262" s="210">
        <v>8.31</v>
      </c>
      <c r="E262" s="210">
        <v>11.15</v>
      </c>
      <c r="F262" s="210">
        <v>19.36</v>
      </c>
      <c r="G262" s="210">
        <v>211.05</v>
      </c>
    </row>
    <row r="263" spans="1:7">
      <c r="A263" s="208" t="s">
        <v>131</v>
      </c>
      <c r="B263" s="209" t="s">
        <v>141</v>
      </c>
      <c r="C263" s="208">
        <v>100</v>
      </c>
      <c r="D263" s="210">
        <v>13.2</v>
      </c>
      <c r="E263" s="210">
        <v>11.2</v>
      </c>
      <c r="F263" s="210">
        <v>17.8</v>
      </c>
      <c r="G263" s="210">
        <v>231.1</v>
      </c>
    </row>
    <row r="264" spans="1:7">
      <c r="A264" s="211" t="s">
        <v>287</v>
      </c>
      <c r="B264" s="209" t="s">
        <v>286</v>
      </c>
      <c r="C264" s="208">
        <v>180</v>
      </c>
      <c r="D264" s="210">
        <v>3.64</v>
      </c>
      <c r="E264" s="210">
        <v>3.34</v>
      </c>
      <c r="F264" s="210">
        <v>29.39</v>
      </c>
      <c r="G264" s="210">
        <v>162.07</v>
      </c>
    </row>
    <row r="265" spans="1:7">
      <c r="A265" s="212" t="s">
        <v>164</v>
      </c>
      <c r="B265" s="209" t="s">
        <v>10</v>
      </c>
      <c r="C265" s="212">
        <v>200</v>
      </c>
      <c r="D265" s="210">
        <v>0</v>
      </c>
      <c r="E265" s="210">
        <v>0</v>
      </c>
      <c r="F265" s="210">
        <v>10</v>
      </c>
      <c r="G265" s="210">
        <v>42</v>
      </c>
    </row>
    <row r="266" spans="1:7">
      <c r="A266" s="208"/>
      <c r="B266" s="209" t="s">
        <v>11</v>
      </c>
      <c r="C266" s="208">
        <v>20</v>
      </c>
      <c r="D266" s="210">
        <v>1.52</v>
      </c>
      <c r="E266" s="210">
        <v>0.16</v>
      </c>
      <c r="F266" s="210">
        <v>9.84</v>
      </c>
      <c r="G266" s="210">
        <v>49.17</v>
      </c>
    </row>
    <row r="267" spans="1:7">
      <c r="A267" s="233" t="s">
        <v>221</v>
      </c>
      <c r="B267" s="233"/>
      <c r="C267" s="218">
        <f>SUM(C261:C266)</f>
        <v>850</v>
      </c>
      <c r="D267" s="210"/>
      <c r="E267" s="210"/>
      <c r="F267" s="210"/>
      <c r="G267" s="210"/>
    </row>
    <row r="268" spans="1:7">
      <c r="A268" s="228" t="s">
        <v>266</v>
      </c>
      <c r="B268" s="228"/>
      <c r="C268" s="228"/>
      <c r="D268" s="206">
        <f>D269+D275</f>
        <v>31.469439999999999</v>
      </c>
      <c r="E268" s="206">
        <f>E269+E275</f>
        <v>60.27796</v>
      </c>
      <c r="F268" s="206">
        <f>F269+F275</f>
        <v>157.46878000000001</v>
      </c>
      <c r="G268" s="206">
        <f>G269+G275</f>
        <v>1316.5735</v>
      </c>
    </row>
    <row r="269" spans="1:7">
      <c r="A269" s="205"/>
      <c r="B269" s="228" t="s">
        <v>66</v>
      </c>
      <c r="C269" s="228"/>
      <c r="D269" s="206">
        <f>D270+D271+D272+D273</f>
        <v>9.6999999999999993</v>
      </c>
      <c r="E269" s="206">
        <f t="shared" ref="E269:G269" si="44">E270+E271+E272+E273</f>
        <v>7.5</v>
      </c>
      <c r="F269" s="206">
        <f t="shared" si="44"/>
        <v>84.830000000000013</v>
      </c>
      <c r="G269" s="206">
        <f t="shared" si="44"/>
        <v>453.67999999999995</v>
      </c>
    </row>
    <row r="270" spans="1:7">
      <c r="A270" s="211"/>
      <c r="B270" s="209" t="s">
        <v>41</v>
      </c>
      <c r="C270" s="208">
        <v>100</v>
      </c>
      <c r="D270" s="210">
        <v>0.4</v>
      </c>
      <c r="E270" s="210">
        <v>0</v>
      </c>
      <c r="F270" s="210">
        <v>9.8000000000000007</v>
      </c>
      <c r="G270" s="210">
        <v>42.84</v>
      </c>
    </row>
    <row r="271" spans="1:7" ht="25.5">
      <c r="A271" s="208" t="s">
        <v>162</v>
      </c>
      <c r="B271" s="209" t="s">
        <v>185</v>
      </c>
      <c r="C271" s="208">
        <v>203</v>
      </c>
      <c r="D271" s="210">
        <v>4.82</v>
      </c>
      <c r="E271" s="210">
        <v>7.1</v>
      </c>
      <c r="F271" s="210">
        <v>25.8</v>
      </c>
      <c r="G271" s="210">
        <v>186.7</v>
      </c>
    </row>
    <row r="272" spans="1:7">
      <c r="A272" s="211" t="s">
        <v>276</v>
      </c>
      <c r="B272" s="209" t="s">
        <v>274</v>
      </c>
      <c r="C272" s="212" t="s">
        <v>275</v>
      </c>
      <c r="D272" s="210">
        <v>0.68</v>
      </c>
      <c r="E272" s="210">
        <v>0</v>
      </c>
      <c r="F272" s="210">
        <v>24.63</v>
      </c>
      <c r="G272" s="210">
        <v>101.24</v>
      </c>
    </row>
    <row r="273" spans="1:7">
      <c r="A273" s="211"/>
      <c r="B273" s="213" t="s">
        <v>11</v>
      </c>
      <c r="C273" s="211">
        <v>50</v>
      </c>
      <c r="D273" s="214">
        <v>3.8</v>
      </c>
      <c r="E273" s="214">
        <v>0.4</v>
      </c>
      <c r="F273" s="214">
        <v>24.6</v>
      </c>
      <c r="G273" s="214">
        <v>122.9</v>
      </c>
    </row>
    <row r="274" spans="1:7">
      <c r="A274" s="226" t="s">
        <v>221</v>
      </c>
      <c r="B274" s="227"/>
      <c r="C274" s="218">
        <f>C270+C271+C272+C273</f>
        <v>553</v>
      </c>
      <c r="D274" s="210"/>
      <c r="E274" s="210"/>
      <c r="F274" s="210"/>
      <c r="G274" s="210"/>
    </row>
    <row r="275" spans="1:7">
      <c r="A275" s="212"/>
      <c r="B275" s="234" t="s">
        <v>67</v>
      </c>
      <c r="C275" s="234"/>
      <c r="D275" s="206">
        <f>D276+D277+D278+D279+D280</f>
        <v>21.769439999999999</v>
      </c>
      <c r="E275" s="206">
        <f t="shared" ref="E275:G275" si="45">E276+E277+E278+E279+E280</f>
        <v>52.77796</v>
      </c>
      <c r="F275" s="206">
        <f t="shared" si="45"/>
        <v>72.638779999999997</v>
      </c>
      <c r="G275" s="206">
        <f t="shared" si="45"/>
        <v>862.89350000000002</v>
      </c>
    </row>
    <row r="276" spans="1:7">
      <c r="A276" s="208" t="s">
        <v>68</v>
      </c>
      <c r="B276" s="209" t="s">
        <v>69</v>
      </c>
      <c r="C276" s="208">
        <v>100</v>
      </c>
      <c r="D276" s="210">
        <f>0.84*1.666</f>
        <v>1.3994399999999998</v>
      </c>
      <c r="E276" s="210">
        <f>3.06*1.666</f>
        <v>5.0979599999999996</v>
      </c>
      <c r="F276" s="210">
        <f>6.83*1.666</f>
        <v>11.378779999999999</v>
      </c>
      <c r="G276" s="210">
        <f>59.75*1.666</f>
        <v>99.543499999999995</v>
      </c>
    </row>
    <row r="277" spans="1:7">
      <c r="A277" s="208" t="s">
        <v>166</v>
      </c>
      <c r="B277" s="209" t="s">
        <v>201</v>
      </c>
      <c r="C277" s="208">
        <v>250</v>
      </c>
      <c r="D277" s="210">
        <v>5.1100000000000003</v>
      </c>
      <c r="E277" s="210">
        <v>13.26</v>
      </c>
      <c r="F277" s="210">
        <v>16.93</v>
      </c>
      <c r="G277" s="210">
        <v>207.51</v>
      </c>
    </row>
    <row r="278" spans="1:7">
      <c r="A278" s="208" t="s">
        <v>207</v>
      </c>
      <c r="B278" s="209" t="s">
        <v>228</v>
      </c>
      <c r="C278" s="208">
        <v>200</v>
      </c>
      <c r="D278" s="210">
        <v>11.46</v>
      </c>
      <c r="E278" s="210">
        <v>34.020000000000003</v>
      </c>
      <c r="F278" s="210">
        <v>9.73</v>
      </c>
      <c r="G278" s="210">
        <v>390.94</v>
      </c>
    </row>
    <row r="279" spans="1:7">
      <c r="A279" s="212" t="s">
        <v>164</v>
      </c>
      <c r="B279" s="209" t="s">
        <v>10</v>
      </c>
      <c r="C279" s="212">
        <v>200</v>
      </c>
      <c r="D279" s="210">
        <v>0</v>
      </c>
      <c r="E279" s="210">
        <v>0</v>
      </c>
      <c r="F279" s="210">
        <v>10</v>
      </c>
      <c r="G279" s="210">
        <v>42</v>
      </c>
    </row>
    <row r="280" spans="1:7">
      <c r="A280" s="211"/>
      <c r="B280" s="213" t="s">
        <v>11</v>
      </c>
      <c r="C280" s="211">
        <v>50</v>
      </c>
      <c r="D280" s="214">
        <v>3.8</v>
      </c>
      <c r="E280" s="214">
        <v>0.4</v>
      </c>
      <c r="F280" s="214">
        <v>24.6</v>
      </c>
      <c r="G280" s="214">
        <v>122.9</v>
      </c>
    </row>
    <row r="281" spans="1:7">
      <c r="A281" s="233" t="s">
        <v>221</v>
      </c>
      <c r="B281" s="233"/>
      <c r="C281" s="205">
        <f>SUM(C276:C280)</f>
        <v>800</v>
      </c>
      <c r="D281" s="210"/>
      <c r="E281" s="210"/>
      <c r="F281" s="210"/>
      <c r="G281" s="210"/>
    </row>
    <row r="282" spans="1:7">
      <c r="A282" s="228" t="s">
        <v>267</v>
      </c>
      <c r="B282" s="228"/>
      <c r="C282" s="228"/>
      <c r="D282" s="206">
        <f>D283+D289</f>
        <v>50.819999999999993</v>
      </c>
      <c r="E282" s="206">
        <f>E283+E289</f>
        <v>53.069999999999993</v>
      </c>
      <c r="F282" s="206">
        <f>F283+F289</f>
        <v>217.48000000000002</v>
      </c>
      <c r="G282" s="206">
        <f>G283+G289</f>
        <v>1705.69</v>
      </c>
    </row>
    <row r="283" spans="1:7">
      <c r="A283" s="205"/>
      <c r="B283" s="228" t="s">
        <v>66</v>
      </c>
      <c r="C283" s="228"/>
      <c r="D283" s="206">
        <f>D284+D285+D286+D287</f>
        <v>20.05</v>
      </c>
      <c r="E283" s="206">
        <f t="shared" ref="E283:G283" si="46">E284+E285+E286+E287</f>
        <v>13.8</v>
      </c>
      <c r="F283" s="206">
        <f t="shared" si="46"/>
        <v>119.55000000000001</v>
      </c>
      <c r="G283" s="206">
        <f t="shared" si="46"/>
        <v>699.9</v>
      </c>
    </row>
    <row r="284" spans="1:7" ht="25.5">
      <c r="A284" s="208" t="s">
        <v>162</v>
      </c>
      <c r="B284" s="209" t="s">
        <v>247</v>
      </c>
      <c r="C284" s="208">
        <v>253</v>
      </c>
      <c r="D284" s="210">
        <v>12.5</v>
      </c>
      <c r="E284" s="210">
        <v>7.5</v>
      </c>
      <c r="F284" s="210">
        <v>47.5</v>
      </c>
      <c r="G284" s="210">
        <v>307.5</v>
      </c>
    </row>
    <row r="285" spans="1:7">
      <c r="A285" s="211"/>
      <c r="B285" s="209" t="s">
        <v>62</v>
      </c>
      <c r="C285" s="208">
        <v>50</v>
      </c>
      <c r="D285" s="210">
        <v>3.75</v>
      </c>
      <c r="E285" s="210">
        <v>5.9</v>
      </c>
      <c r="F285" s="210">
        <v>37.450000000000003</v>
      </c>
      <c r="G285" s="210">
        <v>227.5</v>
      </c>
    </row>
    <row r="286" spans="1:7">
      <c r="A286" s="212" t="s">
        <v>164</v>
      </c>
      <c r="B286" s="209" t="s">
        <v>10</v>
      </c>
      <c r="C286" s="212">
        <v>200</v>
      </c>
      <c r="D286" s="210">
        <v>0</v>
      </c>
      <c r="E286" s="210">
        <v>0</v>
      </c>
      <c r="F286" s="210">
        <v>10</v>
      </c>
      <c r="G286" s="210">
        <v>42</v>
      </c>
    </row>
    <row r="287" spans="1:7">
      <c r="A287" s="211"/>
      <c r="B287" s="213" t="s">
        <v>11</v>
      </c>
      <c r="C287" s="211">
        <v>50</v>
      </c>
      <c r="D287" s="214">
        <v>3.8</v>
      </c>
      <c r="E287" s="214">
        <v>0.4</v>
      </c>
      <c r="F287" s="214">
        <v>24.6</v>
      </c>
      <c r="G287" s="214">
        <v>122.9</v>
      </c>
    </row>
    <row r="288" spans="1:7">
      <c r="A288" s="226" t="s">
        <v>221</v>
      </c>
      <c r="B288" s="227"/>
      <c r="C288" s="205">
        <f>SUM(C284:C287)</f>
        <v>553</v>
      </c>
      <c r="D288" s="210"/>
      <c r="E288" s="210"/>
      <c r="F288" s="210"/>
      <c r="G288" s="210"/>
    </row>
    <row r="289" spans="1:7">
      <c r="A289" s="208"/>
      <c r="B289" s="234" t="s">
        <v>67</v>
      </c>
      <c r="C289" s="234"/>
      <c r="D289" s="206">
        <f>D290+D291+D292+D293+D294+D295</f>
        <v>30.769999999999996</v>
      </c>
      <c r="E289" s="206">
        <f t="shared" ref="E289:G289" si="47">E290+E291+E292+E293+E294+E295</f>
        <v>39.269999999999996</v>
      </c>
      <c r="F289" s="206">
        <f t="shared" si="47"/>
        <v>97.93</v>
      </c>
      <c r="G289" s="206">
        <f t="shared" si="47"/>
        <v>1005.79</v>
      </c>
    </row>
    <row r="290" spans="1:7">
      <c r="A290" s="211" t="s">
        <v>237</v>
      </c>
      <c r="B290" s="209" t="s">
        <v>238</v>
      </c>
      <c r="C290" s="208">
        <v>100</v>
      </c>
      <c r="D290" s="210">
        <v>1.9</v>
      </c>
      <c r="E290" s="210">
        <v>0</v>
      </c>
      <c r="F290" s="210">
        <v>7.7</v>
      </c>
      <c r="G290" s="210">
        <v>38.4</v>
      </c>
    </row>
    <row r="291" spans="1:7">
      <c r="A291" s="208" t="s">
        <v>167</v>
      </c>
      <c r="B291" s="209" t="s">
        <v>283</v>
      </c>
      <c r="C291" s="208">
        <v>250</v>
      </c>
      <c r="D291" s="210">
        <v>5.71</v>
      </c>
      <c r="E291" s="210">
        <v>15.3</v>
      </c>
      <c r="F291" s="210">
        <v>23.8</v>
      </c>
      <c r="G291" s="210">
        <v>255.75</v>
      </c>
    </row>
    <row r="292" spans="1:7">
      <c r="A292" s="211" t="s">
        <v>230</v>
      </c>
      <c r="B292" s="209" t="s">
        <v>239</v>
      </c>
      <c r="C292" s="208">
        <v>100</v>
      </c>
      <c r="D292" s="210">
        <v>13.72</v>
      </c>
      <c r="E292" s="210">
        <v>20.399999999999999</v>
      </c>
      <c r="F292" s="210">
        <v>1.36</v>
      </c>
      <c r="G292" s="210">
        <v>365.87</v>
      </c>
    </row>
    <row r="293" spans="1:7">
      <c r="A293" s="208" t="s">
        <v>33</v>
      </c>
      <c r="B293" s="209" t="s">
        <v>12</v>
      </c>
      <c r="C293" s="208">
        <v>180</v>
      </c>
      <c r="D293" s="210">
        <v>6.77</v>
      </c>
      <c r="E293" s="210">
        <v>3.41</v>
      </c>
      <c r="F293" s="210">
        <v>43.2</v>
      </c>
      <c r="G293" s="210">
        <v>241.2</v>
      </c>
    </row>
    <row r="294" spans="1:7" ht="25.5">
      <c r="A294" s="208" t="s">
        <v>42</v>
      </c>
      <c r="B294" s="209" t="s">
        <v>258</v>
      </c>
      <c r="C294" s="208">
        <v>200</v>
      </c>
      <c r="D294" s="210">
        <v>1.1499999999999999</v>
      </c>
      <c r="E294" s="210"/>
      <c r="F294" s="210">
        <v>12.03</v>
      </c>
      <c r="G294" s="210">
        <v>55.4</v>
      </c>
    </row>
    <row r="295" spans="1:7">
      <c r="A295" s="208"/>
      <c r="B295" s="209" t="s">
        <v>11</v>
      </c>
      <c r="C295" s="208">
        <v>20</v>
      </c>
      <c r="D295" s="210">
        <v>1.52</v>
      </c>
      <c r="E295" s="210">
        <v>0.16</v>
      </c>
      <c r="F295" s="210">
        <v>9.84</v>
      </c>
      <c r="G295" s="210">
        <v>49.17</v>
      </c>
    </row>
    <row r="296" spans="1:7">
      <c r="A296" s="233" t="s">
        <v>221</v>
      </c>
      <c r="B296" s="233"/>
      <c r="C296" s="205">
        <f>SUM(C290:C295)</f>
        <v>850</v>
      </c>
      <c r="D296" s="210"/>
      <c r="E296" s="210"/>
      <c r="F296" s="210"/>
      <c r="G296" s="210"/>
    </row>
    <row r="297" spans="1:7">
      <c r="A297" s="228" t="s">
        <v>268</v>
      </c>
      <c r="B297" s="228"/>
      <c r="C297" s="228"/>
      <c r="D297" s="206">
        <f>D298+D304</f>
        <v>54.278399999999998</v>
      </c>
      <c r="E297" s="206">
        <f>E298+E304</f>
        <v>47.310200000000002</v>
      </c>
      <c r="F297" s="206">
        <f>F298+F304</f>
        <v>223.18639999999999</v>
      </c>
      <c r="G297" s="206">
        <f>G298+G304</f>
        <v>1580.8257000000001</v>
      </c>
    </row>
    <row r="298" spans="1:7">
      <c r="A298" s="205"/>
      <c r="B298" s="228" t="s">
        <v>66</v>
      </c>
      <c r="C298" s="228"/>
      <c r="D298" s="206">
        <f>D299+D300+D301+D302</f>
        <v>35.86</v>
      </c>
      <c r="E298" s="206">
        <f t="shared" ref="E298:G298" si="48">E299+E300+E301+E302</f>
        <v>14.13</v>
      </c>
      <c r="F298" s="206">
        <f t="shared" si="48"/>
        <v>100.19</v>
      </c>
      <c r="G298" s="206">
        <f t="shared" si="48"/>
        <v>694.90000000000009</v>
      </c>
    </row>
    <row r="299" spans="1:7">
      <c r="A299" s="211"/>
      <c r="B299" s="209" t="s">
        <v>41</v>
      </c>
      <c r="C299" s="208">
        <v>100</v>
      </c>
      <c r="D299" s="210">
        <v>0.4</v>
      </c>
      <c r="E299" s="210">
        <v>0</v>
      </c>
      <c r="F299" s="210">
        <v>9.8000000000000007</v>
      </c>
      <c r="G299" s="210">
        <v>42.84</v>
      </c>
    </row>
    <row r="300" spans="1:7" ht="25.5">
      <c r="A300" s="208" t="s">
        <v>39</v>
      </c>
      <c r="B300" s="219" t="s">
        <v>225</v>
      </c>
      <c r="C300" s="220">
        <v>210</v>
      </c>
      <c r="D300" s="221">
        <v>32.42</v>
      </c>
      <c r="E300" s="221">
        <v>13.81</v>
      </c>
      <c r="F300" s="221">
        <v>60.71</v>
      </c>
      <c r="G300" s="221">
        <v>511.72</v>
      </c>
    </row>
    <row r="301" spans="1:7">
      <c r="A301" s="211" t="s">
        <v>164</v>
      </c>
      <c r="B301" s="209" t="s">
        <v>10</v>
      </c>
      <c r="C301" s="212">
        <v>200</v>
      </c>
      <c r="D301" s="210">
        <v>0</v>
      </c>
      <c r="E301" s="210">
        <v>0</v>
      </c>
      <c r="F301" s="210">
        <v>10</v>
      </c>
      <c r="G301" s="210">
        <v>42</v>
      </c>
    </row>
    <row r="302" spans="1:7">
      <c r="A302" s="211"/>
      <c r="B302" s="209" t="s">
        <v>11</v>
      </c>
      <c r="C302" s="208">
        <v>40</v>
      </c>
      <c r="D302" s="210">
        <v>3.04</v>
      </c>
      <c r="E302" s="210">
        <v>0.32</v>
      </c>
      <c r="F302" s="210">
        <v>19.68</v>
      </c>
      <c r="G302" s="210">
        <v>98.34</v>
      </c>
    </row>
    <row r="303" spans="1:7">
      <c r="A303" s="226" t="s">
        <v>221</v>
      </c>
      <c r="B303" s="227"/>
      <c r="C303" s="218">
        <f>C299+C300+C301+C302</f>
        <v>550</v>
      </c>
      <c r="D303" s="208"/>
      <c r="E303" s="208"/>
      <c r="F303" s="208"/>
      <c r="G303" s="208"/>
    </row>
    <row r="304" spans="1:7">
      <c r="A304" s="208"/>
      <c r="B304" s="234" t="s">
        <v>67</v>
      </c>
      <c r="C304" s="234"/>
      <c r="D304" s="206">
        <f>D305+D306+D307+D308+D309</f>
        <v>18.418399999999998</v>
      </c>
      <c r="E304" s="206">
        <f t="shared" ref="E304:G304" si="49">E305+E306+E307+E308+E309</f>
        <v>33.180199999999999</v>
      </c>
      <c r="F304" s="206">
        <f t="shared" si="49"/>
        <v>122.99639999999999</v>
      </c>
      <c r="G304" s="206">
        <f t="shared" si="49"/>
        <v>885.92570000000001</v>
      </c>
    </row>
    <row r="305" spans="1:7">
      <c r="A305" s="212" t="s">
        <v>175</v>
      </c>
      <c r="B305" s="209" t="s">
        <v>142</v>
      </c>
      <c r="C305" s="208">
        <v>100</v>
      </c>
      <c r="D305" s="210">
        <f>0.74*1.66</f>
        <v>1.2283999999999999</v>
      </c>
      <c r="E305" s="210">
        <f>0.06*1.67</f>
        <v>0.1002</v>
      </c>
      <c r="F305" s="210">
        <f>16.92*1.67</f>
        <v>28.256400000000003</v>
      </c>
      <c r="G305" s="210">
        <f>74.71*1.67</f>
        <v>124.76569999999998</v>
      </c>
    </row>
    <row r="306" spans="1:7">
      <c r="A306" s="208" t="s">
        <v>117</v>
      </c>
      <c r="B306" s="209" t="s">
        <v>200</v>
      </c>
      <c r="C306" s="208">
        <v>250</v>
      </c>
      <c r="D306" s="210">
        <v>3.3</v>
      </c>
      <c r="E306" s="210">
        <v>4.45</v>
      </c>
      <c r="F306" s="210">
        <v>14.7</v>
      </c>
      <c r="G306" s="210">
        <v>116.25</v>
      </c>
    </row>
    <row r="307" spans="1:7">
      <c r="A307" s="208" t="s">
        <v>235</v>
      </c>
      <c r="B307" s="209" t="s">
        <v>236</v>
      </c>
      <c r="C307" s="208">
        <v>200</v>
      </c>
      <c r="D307" s="210">
        <v>10.07</v>
      </c>
      <c r="E307" s="210">
        <v>28.23</v>
      </c>
      <c r="F307" s="210">
        <v>26.13</v>
      </c>
      <c r="G307" s="210">
        <v>398.85</v>
      </c>
    </row>
    <row r="308" spans="1:7" ht="25.5">
      <c r="A308" s="211" t="s">
        <v>40</v>
      </c>
      <c r="B308" s="209" t="s">
        <v>290</v>
      </c>
      <c r="C308" s="208">
        <v>200</v>
      </c>
      <c r="D308" s="210">
        <v>0.02</v>
      </c>
      <c r="E308" s="210"/>
      <c r="F308" s="210">
        <v>29.31</v>
      </c>
      <c r="G308" s="210">
        <v>123.16</v>
      </c>
    </row>
    <row r="309" spans="1:7">
      <c r="A309" s="211"/>
      <c r="B309" s="213" t="s">
        <v>11</v>
      </c>
      <c r="C309" s="211">
        <v>50</v>
      </c>
      <c r="D309" s="214">
        <v>3.8</v>
      </c>
      <c r="E309" s="214">
        <v>0.4</v>
      </c>
      <c r="F309" s="214">
        <v>24.6</v>
      </c>
      <c r="G309" s="214">
        <v>122.9</v>
      </c>
    </row>
    <row r="310" spans="1:7">
      <c r="A310" s="233" t="s">
        <v>221</v>
      </c>
      <c r="B310" s="233"/>
      <c r="C310" s="205">
        <f>SUM(C305:C309)</f>
        <v>800</v>
      </c>
      <c r="D310" s="210"/>
      <c r="E310" s="210"/>
      <c r="F310" s="210"/>
      <c r="G310" s="210"/>
    </row>
  </sheetData>
  <mergeCells count="87">
    <mergeCell ref="A297:C297"/>
    <mergeCell ref="B298:C298"/>
    <mergeCell ref="A303:B303"/>
    <mergeCell ref="B304:C304"/>
    <mergeCell ref="A310:B310"/>
    <mergeCell ref="A282:C282"/>
    <mergeCell ref="B283:C283"/>
    <mergeCell ref="A288:B288"/>
    <mergeCell ref="B289:C289"/>
    <mergeCell ref="A296:B296"/>
    <mergeCell ref="A268:C268"/>
    <mergeCell ref="B269:C269"/>
    <mergeCell ref="A274:B274"/>
    <mergeCell ref="B275:C275"/>
    <mergeCell ref="A281:B281"/>
    <mergeCell ref="A253:C253"/>
    <mergeCell ref="B254:C254"/>
    <mergeCell ref="A259:B259"/>
    <mergeCell ref="B260:C260"/>
    <mergeCell ref="A267:B267"/>
    <mergeCell ref="A238:C238"/>
    <mergeCell ref="B239:C239"/>
    <mergeCell ref="A244:B244"/>
    <mergeCell ref="B245:C245"/>
    <mergeCell ref="A252:B252"/>
    <mergeCell ref="A223:C223"/>
    <mergeCell ref="B224:C224"/>
    <mergeCell ref="A229:B229"/>
    <mergeCell ref="B230:C230"/>
    <mergeCell ref="A237:B237"/>
    <mergeCell ref="A208:C208"/>
    <mergeCell ref="B209:C209"/>
    <mergeCell ref="A214:B214"/>
    <mergeCell ref="B215:C215"/>
    <mergeCell ref="A222:B222"/>
    <mergeCell ref="A192:C192"/>
    <mergeCell ref="B193:C193"/>
    <mergeCell ref="A199:B199"/>
    <mergeCell ref="B200:C200"/>
    <mergeCell ref="A207:B207"/>
    <mergeCell ref="A177:C177"/>
    <mergeCell ref="B178:C178"/>
    <mergeCell ref="A183:B183"/>
    <mergeCell ref="B184:C184"/>
    <mergeCell ref="A191:B191"/>
    <mergeCell ref="A160:C160"/>
    <mergeCell ref="B161:C161"/>
    <mergeCell ref="A168:B168"/>
    <mergeCell ref="B169:C169"/>
    <mergeCell ref="A176:B176"/>
    <mergeCell ref="A8:C8"/>
    <mergeCell ref="A18:B18"/>
    <mergeCell ref="A25:B25"/>
    <mergeCell ref="A32:B32"/>
    <mergeCell ref="A40:B40"/>
    <mergeCell ref="A102:C102"/>
    <mergeCell ref="A26:C26"/>
    <mergeCell ref="A41:C41"/>
    <mergeCell ref="A56:C56"/>
    <mergeCell ref="A70:C70"/>
    <mergeCell ref="A85:C85"/>
    <mergeCell ref="A47:B47"/>
    <mergeCell ref="A55:B55"/>
    <mergeCell ref="A62:B62"/>
    <mergeCell ref="A69:B69"/>
    <mergeCell ref="A76:B76"/>
    <mergeCell ref="A84:B84"/>
    <mergeCell ref="A93:B93"/>
    <mergeCell ref="A101:B101"/>
    <mergeCell ref="A1:G2"/>
    <mergeCell ref="A3:G4"/>
    <mergeCell ref="A5:A6"/>
    <mergeCell ref="B5:B6"/>
    <mergeCell ref="C5:C6"/>
    <mergeCell ref="D5:F5"/>
    <mergeCell ref="G5:G6"/>
    <mergeCell ref="A145:B145"/>
    <mergeCell ref="A152:B152"/>
    <mergeCell ref="A159:B159"/>
    <mergeCell ref="A108:B108"/>
    <mergeCell ref="A116:B116"/>
    <mergeCell ref="A123:B123"/>
    <mergeCell ref="A130:B130"/>
    <mergeCell ref="A137:B137"/>
    <mergeCell ref="A117:C117"/>
    <mergeCell ref="A131:C131"/>
    <mergeCell ref="A146:C146"/>
  </mergeCells>
  <pageMargins left="0.75" right="0.75" top="1" bottom="1" header="0.5" footer="0.5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199</v>
      </c>
      <c r="C1" s="243" t="s">
        <v>177</v>
      </c>
      <c r="D1" s="243"/>
      <c r="E1" s="243"/>
      <c r="F1" s="243"/>
      <c r="G1" s="243"/>
      <c r="H1" s="243"/>
      <c r="I1" s="243"/>
      <c r="J1" s="243"/>
    </row>
    <row r="2" spans="1:17">
      <c r="B2" s="2" t="s">
        <v>197</v>
      </c>
      <c r="C2" s="244"/>
      <c r="D2" s="244"/>
      <c r="E2" s="244"/>
      <c r="F2" s="244"/>
      <c r="G2" s="244"/>
      <c r="H2" s="244"/>
      <c r="I2" s="244"/>
      <c r="J2" s="244"/>
    </row>
    <row r="3" spans="1:17" ht="33.75" customHeight="1">
      <c r="A3" s="3" t="s">
        <v>0</v>
      </c>
      <c r="B3" s="4" t="s">
        <v>6</v>
      </c>
      <c r="C3" s="5" t="s">
        <v>14</v>
      </c>
      <c r="D3" s="245" t="s">
        <v>16</v>
      </c>
      <c r="E3" s="246"/>
      <c r="F3" s="247"/>
      <c r="G3" s="248" t="s">
        <v>23</v>
      </c>
      <c r="H3" s="250" t="s">
        <v>53</v>
      </c>
      <c r="I3" s="251"/>
      <c r="J3" s="175" t="s">
        <v>52</v>
      </c>
      <c r="K3" s="238" t="s">
        <v>75</v>
      </c>
      <c r="L3" s="239"/>
      <c r="M3" s="239"/>
      <c r="N3" s="240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9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41" t="s">
        <v>13</v>
      </c>
      <c r="C6" s="242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252" t="s">
        <v>66</v>
      </c>
      <c r="C7" s="242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163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161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162</v>
      </c>
      <c r="B10" s="29" t="s">
        <v>184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165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253" t="s">
        <v>67</v>
      </c>
      <c r="C17" s="254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>
      <c r="A18" s="49" t="s">
        <v>174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>
      <c r="A19" s="28" t="s">
        <v>166</v>
      </c>
      <c r="B19" s="29" t="s">
        <v>190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>
      <c r="A20" s="158" t="s">
        <v>170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164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52" t="s">
        <v>13</v>
      </c>
      <c r="C24" s="242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>
      <c r="A25" s="18"/>
      <c r="B25" s="252" t="s">
        <v>66</v>
      </c>
      <c r="C25" s="242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>
      <c r="A26" s="177" t="s">
        <v>162</v>
      </c>
      <c r="B26" s="178" t="s">
        <v>186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164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253" t="s">
        <v>67</v>
      </c>
      <c r="C31" s="254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>
      <c r="A33" s="161" t="s">
        <v>167</v>
      </c>
      <c r="B33" s="50" t="s">
        <v>159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41" t="s">
        <v>13</v>
      </c>
      <c r="C39" s="242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>
      <c r="A40" s="18"/>
      <c r="B40" s="252" t="s">
        <v>66</v>
      </c>
      <c r="C40" s="242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162</v>
      </c>
      <c r="B42" s="29" t="s">
        <v>188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253" t="s">
        <v>67</v>
      </c>
      <c r="C46" s="254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>
      <c r="A48" s="165" t="s">
        <v>117</v>
      </c>
      <c r="B48" s="29" t="s">
        <v>191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>
      <c r="A51" s="166" t="s">
        <v>164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52" t="s">
        <v>13</v>
      </c>
      <c r="C55" s="242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>
      <c r="A56" s="21"/>
      <c r="B56" s="252" t="s">
        <v>66</v>
      </c>
      <c r="C56" s="242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162</v>
      </c>
      <c r="B58" s="29" t="s">
        <v>187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253" t="s">
        <v>67</v>
      </c>
      <c r="C62" s="254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>
      <c r="A63" s="167" t="s">
        <v>175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>
      <c r="A64" s="165" t="s">
        <v>168</v>
      </c>
      <c r="B64" s="29" t="s">
        <v>192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52" t="s">
        <v>13</v>
      </c>
      <c r="C69" s="242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>
      <c r="A70" s="21"/>
      <c r="B70" s="252" t="s">
        <v>66</v>
      </c>
      <c r="C70" s="242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54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164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253" t="s">
        <v>67</v>
      </c>
      <c r="C76" s="254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>
      <c r="A77" s="49" t="s">
        <v>172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>
      <c r="A78" s="28" t="s">
        <v>166</v>
      </c>
      <c r="B78" s="29" t="s">
        <v>190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52" t="s">
        <v>13</v>
      </c>
      <c r="C84" s="242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>
      <c r="A85" s="85"/>
      <c r="B85" s="252" t="s">
        <v>66</v>
      </c>
      <c r="C85" s="242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164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253" t="s">
        <v>67</v>
      </c>
      <c r="C91" s="254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160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52" t="s">
        <v>64</v>
      </c>
      <c r="B98" s="241"/>
      <c r="C98" s="242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>
      <c r="A99" s="109"/>
      <c r="B99" s="252" t="s">
        <v>66</v>
      </c>
      <c r="C99" s="242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253" t="s">
        <v>67</v>
      </c>
      <c r="C105" s="254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174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>
      <c r="A107" s="166" t="s">
        <v>169</v>
      </c>
      <c r="B107" s="79" t="s">
        <v>193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>
      <c r="A110" s="165" t="s">
        <v>176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256" t="s">
        <v>13</v>
      </c>
      <c r="C113" s="256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>
      <c r="A114" s="84"/>
      <c r="B114" s="252" t="s">
        <v>66</v>
      </c>
      <c r="C114" s="242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>
      <c r="A115" s="177" t="s">
        <v>162</v>
      </c>
      <c r="B115" s="178" t="s">
        <v>186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164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253" t="s">
        <v>67</v>
      </c>
      <c r="C120" s="254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>
      <c r="A122" s="28" t="s">
        <v>130</v>
      </c>
      <c r="B122" s="29" t="s">
        <v>194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>
      <c r="A124" s="28" t="s">
        <v>153</v>
      </c>
      <c r="B124" s="50" t="s">
        <v>154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>
      <c r="A125" s="168" t="s">
        <v>42</v>
      </c>
      <c r="B125" s="50" t="s">
        <v>203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52" t="s">
        <v>13</v>
      </c>
      <c r="C128" s="242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>
      <c r="A129" s="119"/>
      <c r="B129" s="252" t="s">
        <v>66</v>
      </c>
      <c r="C129" s="242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156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253" t="s">
        <v>67</v>
      </c>
      <c r="C136" s="254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>
      <c r="A138" s="28" t="s">
        <v>124</v>
      </c>
      <c r="B138" s="29" t="s">
        <v>160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>
      <c r="A141" s="33" t="s">
        <v>164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>
      <c r="A144" s="119" t="s">
        <v>63</v>
      </c>
      <c r="B144" s="241" t="s">
        <v>9</v>
      </c>
      <c r="C144" s="242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55"/>
      <c r="Q144" s="255"/>
      <c r="R144" s="255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252" t="s">
        <v>66</v>
      </c>
      <c r="C145" s="242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50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9" t="s">
        <v>171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173</v>
      </c>
      <c r="B148" s="50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164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253" t="s">
        <v>67</v>
      </c>
      <c r="C152" s="254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175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195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198</v>
      </c>
      <c r="C1" s="243" t="s">
        <v>177</v>
      </c>
      <c r="D1" s="243"/>
      <c r="E1" s="243"/>
      <c r="F1" s="243"/>
      <c r="G1" s="243"/>
      <c r="H1" s="243"/>
      <c r="I1" s="243"/>
      <c r="J1" s="243"/>
    </row>
    <row r="2" spans="1:17">
      <c r="B2" s="2" t="s">
        <v>196</v>
      </c>
      <c r="C2" s="244"/>
      <c r="D2" s="244"/>
      <c r="E2" s="244"/>
      <c r="F2" s="244"/>
      <c r="G2" s="244"/>
      <c r="H2" s="244"/>
      <c r="I2" s="244"/>
      <c r="J2" s="244"/>
    </row>
    <row r="3" spans="1:17" ht="33.75" customHeight="1">
      <c r="A3" s="3" t="s">
        <v>0</v>
      </c>
      <c r="B3" s="4" t="s">
        <v>6</v>
      </c>
      <c r="C3" s="5" t="s">
        <v>14</v>
      </c>
      <c r="D3" s="245" t="s">
        <v>16</v>
      </c>
      <c r="E3" s="246"/>
      <c r="F3" s="247"/>
      <c r="G3" s="248" t="s">
        <v>23</v>
      </c>
      <c r="H3" s="250" t="s">
        <v>53</v>
      </c>
      <c r="I3" s="251"/>
      <c r="J3" s="175" t="s">
        <v>52</v>
      </c>
      <c r="K3" s="238" t="s">
        <v>75</v>
      </c>
      <c r="L3" s="239"/>
      <c r="M3" s="239"/>
      <c r="N3" s="240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9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41" t="s">
        <v>13</v>
      </c>
      <c r="C6" s="242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163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161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162</v>
      </c>
      <c r="B10" s="29" t="s">
        <v>184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165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>
      <c r="A18" s="49" t="s">
        <v>174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>
      <c r="A19" s="28" t="s">
        <v>166</v>
      </c>
      <c r="B19" s="29" t="s">
        <v>190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>
      <c r="A20" s="158" t="s">
        <v>170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164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52" t="s">
        <v>13</v>
      </c>
      <c r="C24" s="242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>
      <c r="A26" s="126" t="s">
        <v>162</v>
      </c>
      <c r="B26" s="50" t="s">
        <v>186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164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>
      <c r="A33" s="161" t="s">
        <v>167</v>
      </c>
      <c r="B33" s="50" t="s">
        <v>159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41" t="s">
        <v>13</v>
      </c>
      <c r="C39" s="242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162</v>
      </c>
      <c r="B42" s="29" t="s">
        <v>188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>
      <c r="A48" s="165" t="s">
        <v>117</v>
      </c>
      <c r="B48" s="146" t="s">
        <v>200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>
      <c r="A51" s="166" t="s">
        <v>164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52" t="s">
        <v>13</v>
      </c>
      <c r="C55" s="242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162</v>
      </c>
      <c r="B58" s="29" t="s">
        <v>187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>
      <c r="A63" s="167" t="s">
        <v>175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>
      <c r="A64" s="165" t="s">
        <v>168</v>
      </c>
      <c r="B64" s="29" t="s">
        <v>192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52" t="s">
        <v>13</v>
      </c>
      <c r="C69" s="242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170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164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>
      <c r="A77" s="49" t="s">
        <v>172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>
      <c r="A78" s="28" t="s">
        <v>166</v>
      </c>
      <c r="B78" s="32" t="s">
        <v>201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52" t="s">
        <v>13</v>
      </c>
      <c r="C84" s="242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164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160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52" t="s">
        <v>64</v>
      </c>
      <c r="B98" s="241"/>
      <c r="C98" s="242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174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>
      <c r="A107" s="166" t="s">
        <v>169</v>
      </c>
      <c r="B107" s="79" t="s">
        <v>193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>
      <c r="A110" s="165" t="s">
        <v>176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>
      <c r="A115" s="54" t="s">
        <v>162</v>
      </c>
      <c r="B115" s="29" t="s">
        <v>186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164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>
      <c r="A122" s="28" t="s">
        <v>130</v>
      </c>
      <c r="B122" s="29" t="s">
        <v>202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>
      <c r="A124" s="28" t="s">
        <v>153</v>
      </c>
      <c r="B124" s="27" t="s">
        <v>154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>
      <c r="A125" s="168" t="s">
        <v>42</v>
      </c>
      <c r="B125" s="50" t="s">
        <v>203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52" t="s">
        <v>13</v>
      </c>
      <c r="C128" s="242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156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>
      <c r="A138" s="28" t="s">
        <v>124</v>
      </c>
      <c r="B138" s="29" t="s">
        <v>160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>
      <c r="A141" s="33" t="s">
        <v>164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41" t="s">
        <v>13</v>
      </c>
      <c r="C144" s="242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55"/>
      <c r="Q144" s="255"/>
      <c r="R144" s="255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27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7" t="s">
        <v>171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173</v>
      </c>
      <c r="B148" s="27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164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175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195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78-78 руб завтрак 7-11 лет </vt:lpstr>
      <vt:lpstr>78-78 руб завтрак 12-18 лет</vt:lpstr>
      <vt:lpstr>153,92 руб 7-11 лет </vt:lpstr>
      <vt:lpstr>153,92 руб 12-18 лет 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'153,92 руб 12-18 лет '!Область_печати</vt:lpstr>
      <vt:lpstr>'153,92 руб 7-11 лет '!Область_печати</vt:lpstr>
      <vt:lpstr>'78-78 руб завтрак 12-18 лет'!Область_печати</vt:lpstr>
      <vt:lpstr>'78-78 руб завтрак 7-11 лет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admin</cp:lastModifiedBy>
  <cp:lastPrinted>2023-12-19T11:18:53Z</cp:lastPrinted>
  <dcterms:created xsi:type="dcterms:W3CDTF">2018-10-04T05:32:37Z</dcterms:created>
  <dcterms:modified xsi:type="dcterms:W3CDTF">2024-01-11T05:28:18Z</dcterms:modified>
</cp:coreProperties>
</file>